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519"/>
  <workbookPr showInkAnnotation="0" autoCompressPictures="0"/>
  <bookViews>
    <workbookView xWindow="-1020" yWindow="-460" windowWidth="38400" windowHeight="21600" tabRatio="878" firstSheet="1" activeTab="1"/>
  </bookViews>
  <sheets>
    <sheet name="Monitoring okt2016-sept2017" sheetId="1" r:id="rId1"/>
    <sheet name="monitoring 2017" sheetId="2" r:id="rId2"/>
  </sheets>
  <calcPr calcId="140000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61" i="2" l="1"/>
  <c r="S61" i="2"/>
  <c r="T61" i="2"/>
  <c r="Q61" i="2"/>
  <c r="O61" i="2"/>
  <c r="P61" i="2"/>
  <c r="L48" i="2"/>
  <c r="L61" i="2"/>
  <c r="M48" i="2"/>
  <c r="M61" i="2"/>
  <c r="N61" i="2"/>
  <c r="M60" i="2"/>
  <c r="L60" i="2"/>
  <c r="N60" i="2"/>
  <c r="M59" i="2"/>
  <c r="L59" i="2"/>
  <c r="N59" i="2"/>
  <c r="M58" i="2"/>
  <c r="L58" i="2"/>
  <c r="N58" i="2"/>
  <c r="M57" i="2"/>
  <c r="L57" i="2"/>
  <c r="N57" i="2"/>
  <c r="M56" i="2"/>
  <c r="L56" i="2"/>
  <c r="N56" i="2"/>
  <c r="M55" i="2"/>
  <c r="L55" i="2"/>
  <c r="N55" i="2"/>
  <c r="M52" i="2"/>
  <c r="L52" i="2"/>
  <c r="N52" i="2"/>
  <c r="M51" i="2"/>
  <c r="L51" i="2"/>
  <c r="N51" i="2"/>
  <c r="M50" i="2"/>
  <c r="L50" i="2"/>
  <c r="N50" i="2"/>
  <c r="M49" i="2"/>
  <c r="L49" i="2"/>
  <c r="N49" i="2"/>
  <c r="N4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N45" i="2"/>
  <c r="S45" i="2"/>
  <c r="R45" i="2"/>
  <c r="T45" i="2"/>
  <c r="Q23" i="2"/>
  <c r="T60" i="2"/>
  <c r="T59" i="2"/>
  <c r="T58" i="2"/>
  <c r="T57" i="2"/>
  <c r="T56" i="2"/>
  <c r="T55" i="2"/>
  <c r="T51" i="2"/>
  <c r="T50" i="2"/>
  <c r="T49" i="2"/>
  <c r="T48" i="2"/>
  <c r="T44" i="2"/>
  <c r="T52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Q37" i="2"/>
  <c r="W37" i="2"/>
  <c r="Q19" i="2"/>
  <c r="Q20" i="2"/>
  <c r="Q21" i="2"/>
  <c r="Q22" i="2"/>
  <c r="Q24" i="2"/>
  <c r="Q25" i="2"/>
  <c r="Q26" i="2"/>
  <c r="Q28" i="2"/>
  <c r="Q29" i="2"/>
  <c r="Q30" i="2"/>
  <c r="Q31" i="2"/>
  <c r="Q32" i="2"/>
  <c r="Q33" i="2"/>
  <c r="Q34" i="2"/>
  <c r="Q35" i="2"/>
  <c r="Q36" i="2"/>
  <c r="Q38" i="2"/>
  <c r="Q39" i="2"/>
  <c r="Q40" i="2"/>
  <c r="Q41" i="2"/>
  <c r="Q42" i="2"/>
  <c r="Q43" i="2"/>
  <c r="Q52" i="2"/>
  <c r="Q44" i="2"/>
  <c r="W19" i="2"/>
  <c r="W20" i="2"/>
  <c r="W21" i="2"/>
  <c r="W22" i="2"/>
  <c r="W24" i="2"/>
  <c r="W25" i="2"/>
  <c r="W26" i="2"/>
  <c r="W29" i="2"/>
  <c r="W30" i="2"/>
  <c r="W31" i="2"/>
  <c r="W32" i="2"/>
  <c r="W33" i="2"/>
  <c r="W34" i="2"/>
  <c r="W35" i="2"/>
  <c r="W36" i="2"/>
  <c r="W38" i="2"/>
  <c r="W39" i="2"/>
  <c r="W40" i="2"/>
  <c r="W41" i="2"/>
  <c r="W42" i="2"/>
  <c r="W43" i="2"/>
  <c r="W44" i="2"/>
  <c r="P45" i="2"/>
  <c r="O45" i="2"/>
  <c r="Q45" i="2"/>
  <c r="J59" i="2"/>
  <c r="I59" i="2"/>
  <c r="K59" i="2"/>
  <c r="Q60" i="2"/>
  <c r="Q59" i="2"/>
  <c r="Q58" i="2"/>
  <c r="Q57" i="2"/>
  <c r="Q56" i="2"/>
  <c r="Q55" i="2"/>
  <c r="Q51" i="2"/>
  <c r="Q50" i="2"/>
  <c r="Q49" i="2"/>
  <c r="Q48" i="2"/>
  <c r="Q27" i="2"/>
  <c r="BG45" i="2"/>
  <c r="BG61" i="2"/>
  <c r="BH45" i="2"/>
  <c r="BH61" i="2"/>
  <c r="BI60" i="2"/>
  <c r="BI59" i="2"/>
  <c r="BI58" i="2"/>
  <c r="BI57" i="2"/>
  <c r="BI56" i="2"/>
  <c r="BI55" i="2"/>
  <c r="BI51" i="2"/>
  <c r="BI50" i="2"/>
  <c r="BI49" i="2"/>
  <c r="BI48" i="2"/>
  <c r="BI45" i="2"/>
  <c r="BI42" i="2"/>
  <c r="BI41" i="2"/>
  <c r="BI40" i="2"/>
  <c r="BI39" i="2"/>
  <c r="BI38" i="2"/>
  <c r="BI37" i="2"/>
  <c r="BI36" i="2"/>
  <c r="BI35" i="2"/>
  <c r="BI34" i="2"/>
  <c r="BI33" i="2"/>
  <c r="BI32" i="2"/>
  <c r="BI31" i="2"/>
  <c r="BI30" i="2"/>
  <c r="BI29" i="2"/>
  <c r="BI28" i="2"/>
  <c r="BI27" i="2"/>
  <c r="BI26" i="2"/>
  <c r="BI25" i="2"/>
  <c r="BI24" i="2"/>
  <c r="BI23" i="2"/>
  <c r="BI22" i="2"/>
  <c r="BI21" i="2"/>
  <c r="BI20" i="2"/>
  <c r="BI19" i="2"/>
  <c r="I37" i="2"/>
  <c r="J37" i="2"/>
  <c r="K37" i="2"/>
  <c r="BF37" i="2"/>
  <c r="BC42" i="2"/>
  <c r="BE45" i="2"/>
  <c r="BD45" i="2"/>
  <c r="BF45" i="2"/>
  <c r="BB45" i="2"/>
  <c r="AM45" i="2"/>
  <c r="AP45" i="2"/>
  <c r="AS45" i="2"/>
  <c r="AV45" i="2"/>
  <c r="AY45" i="2"/>
  <c r="J45" i="2"/>
  <c r="J55" i="2"/>
  <c r="J56" i="2"/>
  <c r="J57" i="2"/>
  <c r="J60" i="2"/>
  <c r="J51" i="2"/>
  <c r="J48" i="2"/>
  <c r="J49" i="2"/>
  <c r="J50" i="2"/>
  <c r="J58" i="2"/>
  <c r="J61" i="2"/>
  <c r="J64" i="2"/>
  <c r="J65" i="2"/>
  <c r="BE61" i="2"/>
  <c r="BD61" i="2"/>
  <c r="BB61" i="2"/>
  <c r="BA45" i="2"/>
  <c r="BA61" i="2"/>
  <c r="AY61" i="2"/>
  <c r="AX45" i="2"/>
  <c r="AX61" i="2"/>
  <c r="AV61" i="2"/>
  <c r="AU45" i="2"/>
  <c r="AU61" i="2"/>
  <c r="AS61" i="2"/>
  <c r="AR45" i="2"/>
  <c r="AR61" i="2"/>
  <c r="AP61" i="2"/>
  <c r="AO45" i="2"/>
  <c r="AO61" i="2"/>
  <c r="AM61" i="2"/>
  <c r="AL45" i="2"/>
  <c r="AL61" i="2"/>
  <c r="I45" i="2"/>
  <c r="I48" i="2"/>
  <c r="I49" i="2"/>
  <c r="I50" i="2"/>
  <c r="I51" i="2"/>
  <c r="I55" i="2"/>
  <c r="I56" i="2"/>
  <c r="I57" i="2"/>
  <c r="I58" i="2"/>
  <c r="I60" i="2"/>
  <c r="I61" i="2"/>
  <c r="BF60" i="2"/>
  <c r="BC60" i="2"/>
  <c r="AZ60" i="2"/>
  <c r="K60" i="2"/>
  <c r="BF59" i="2"/>
  <c r="BF58" i="2"/>
  <c r="BC58" i="2"/>
  <c r="AZ58" i="2"/>
  <c r="AW58" i="2"/>
  <c r="K58" i="2"/>
  <c r="BF57" i="2"/>
  <c r="BC57" i="2"/>
  <c r="AZ57" i="2"/>
  <c r="AW57" i="2"/>
  <c r="AT57" i="2"/>
  <c r="AQ57" i="2"/>
  <c r="K57" i="2"/>
  <c r="BF56" i="2"/>
  <c r="BC56" i="2"/>
  <c r="AZ56" i="2"/>
  <c r="AW56" i="2"/>
  <c r="AT56" i="2"/>
  <c r="AQ56" i="2"/>
  <c r="AN56" i="2"/>
  <c r="K56" i="2"/>
  <c r="BF55" i="2"/>
  <c r="BC55" i="2"/>
  <c r="AZ55" i="2"/>
  <c r="AW55" i="2"/>
  <c r="AT55" i="2"/>
  <c r="AQ55" i="2"/>
  <c r="AN55" i="2"/>
  <c r="K55" i="2"/>
  <c r="BF51" i="2"/>
  <c r="BC51" i="2"/>
  <c r="K51" i="2"/>
  <c r="BF50" i="2"/>
  <c r="BC50" i="2"/>
  <c r="AZ50" i="2"/>
  <c r="AW50" i="2"/>
  <c r="AT50" i="2"/>
  <c r="AQ50" i="2"/>
  <c r="AN50" i="2"/>
  <c r="K50" i="2"/>
  <c r="BF49" i="2"/>
  <c r="BC49" i="2"/>
  <c r="AW49" i="2"/>
  <c r="AT49" i="2"/>
  <c r="AQ49" i="2"/>
  <c r="AN49" i="2"/>
  <c r="K49" i="2"/>
  <c r="BF48" i="2"/>
  <c r="BC48" i="2"/>
  <c r="AZ48" i="2"/>
  <c r="AW48" i="2"/>
  <c r="AT48" i="2"/>
  <c r="AQ48" i="2"/>
  <c r="AN48" i="2"/>
  <c r="K48" i="2"/>
  <c r="BC45" i="2"/>
  <c r="AZ45" i="2"/>
  <c r="AW45" i="2"/>
  <c r="AT45" i="2"/>
  <c r="AQ45" i="2"/>
  <c r="AN45" i="2"/>
  <c r="K45" i="2"/>
  <c r="BF42" i="2"/>
  <c r="J42" i="2"/>
  <c r="I42" i="2"/>
  <c r="K42" i="2"/>
  <c r="BF41" i="2"/>
  <c r="BC41" i="2"/>
  <c r="J41" i="2"/>
  <c r="I41" i="2"/>
  <c r="K41" i="2"/>
  <c r="BF40" i="2"/>
  <c r="BC40" i="2"/>
  <c r="J40" i="2"/>
  <c r="I40" i="2"/>
  <c r="K40" i="2"/>
  <c r="BF39" i="2"/>
  <c r="J39" i="2"/>
  <c r="I39" i="2"/>
  <c r="K39" i="2"/>
  <c r="BF38" i="2"/>
  <c r="BC38" i="2"/>
  <c r="J38" i="2"/>
  <c r="I38" i="2"/>
  <c r="K38" i="2"/>
  <c r="BF36" i="2"/>
  <c r="BC36" i="2"/>
  <c r="AZ36" i="2"/>
  <c r="J36" i="2"/>
  <c r="I36" i="2"/>
  <c r="K36" i="2"/>
  <c r="BF35" i="2"/>
  <c r="BC35" i="2"/>
  <c r="AZ35" i="2"/>
  <c r="J35" i="2"/>
  <c r="I35" i="2"/>
  <c r="K35" i="2"/>
  <c r="BF34" i="2"/>
  <c r="BC34" i="2"/>
  <c r="AZ34" i="2"/>
  <c r="AW34" i="2"/>
  <c r="AT34" i="2"/>
  <c r="AQ34" i="2"/>
  <c r="J34" i="2"/>
  <c r="I34" i="2"/>
  <c r="K34" i="2"/>
  <c r="BF33" i="2"/>
  <c r="BC33" i="2"/>
  <c r="AZ33" i="2"/>
  <c r="AW33" i="2"/>
  <c r="AT33" i="2"/>
  <c r="J33" i="2"/>
  <c r="I33" i="2"/>
  <c r="K33" i="2"/>
  <c r="BF32" i="2"/>
  <c r="BC32" i="2"/>
  <c r="AZ32" i="2"/>
  <c r="AW32" i="2"/>
  <c r="AT32" i="2"/>
  <c r="AQ32" i="2"/>
  <c r="J32" i="2"/>
  <c r="I32" i="2"/>
  <c r="K32" i="2"/>
  <c r="BF31" i="2"/>
  <c r="BC31" i="2"/>
  <c r="AZ31" i="2"/>
  <c r="AW31" i="2"/>
  <c r="AT31" i="2"/>
  <c r="AQ31" i="2"/>
  <c r="J31" i="2"/>
  <c r="I31" i="2"/>
  <c r="K31" i="2"/>
  <c r="BF30" i="2"/>
  <c r="BC30" i="2"/>
  <c r="AZ30" i="2"/>
  <c r="AW30" i="2"/>
  <c r="AT30" i="2"/>
  <c r="AQ30" i="2"/>
  <c r="AN30" i="2"/>
  <c r="J30" i="2"/>
  <c r="I30" i="2"/>
  <c r="K30" i="2"/>
  <c r="BF29" i="2"/>
  <c r="BC29" i="2"/>
  <c r="AZ29" i="2"/>
  <c r="AW29" i="2"/>
  <c r="AT29" i="2"/>
  <c r="AQ29" i="2"/>
  <c r="AN29" i="2"/>
  <c r="J29" i="2"/>
  <c r="I29" i="2"/>
  <c r="K29" i="2"/>
  <c r="BF28" i="2"/>
  <c r="BC28" i="2"/>
  <c r="AZ28" i="2"/>
  <c r="AW28" i="2"/>
  <c r="AT28" i="2"/>
  <c r="AQ28" i="2"/>
  <c r="AN28" i="2"/>
  <c r="J28" i="2"/>
  <c r="I28" i="2"/>
  <c r="K28" i="2"/>
  <c r="BF27" i="2"/>
  <c r="BC27" i="2"/>
  <c r="AZ27" i="2"/>
  <c r="AW27" i="2"/>
  <c r="AT27" i="2"/>
  <c r="AQ27" i="2"/>
  <c r="AN27" i="2"/>
  <c r="J27" i="2"/>
  <c r="I27" i="2"/>
  <c r="K27" i="2"/>
  <c r="BF26" i="2"/>
  <c r="BC26" i="2"/>
  <c r="AZ26" i="2"/>
  <c r="AW26" i="2"/>
  <c r="AT26" i="2"/>
  <c r="AQ26" i="2"/>
  <c r="AN26" i="2"/>
  <c r="J26" i="2"/>
  <c r="I26" i="2"/>
  <c r="K26" i="2"/>
  <c r="BF25" i="2"/>
  <c r="BC25" i="2"/>
  <c r="AZ25" i="2"/>
  <c r="AW25" i="2"/>
  <c r="AT25" i="2"/>
  <c r="AQ25" i="2"/>
  <c r="AN25" i="2"/>
  <c r="J25" i="2"/>
  <c r="I25" i="2"/>
  <c r="K25" i="2"/>
  <c r="BF24" i="2"/>
  <c r="BC24" i="2"/>
  <c r="J24" i="2"/>
  <c r="I24" i="2"/>
  <c r="K24" i="2"/>
  <c r="BF23" i="2"/>
  <c r="BC23" i="2"/>
  <c r="AW23" i="2"/>
  <c r="AT23" i="2"/>
  <c r="AQ23" i="2"/>
  <c r="AN23" i="2"/>
  <c r="J23" i="2"/>
  <c r="I23" i="2"/>
  <c r="K23" i="2"/>
  <c r="BF22" i="2"/>
  <c r="BC22" i="2"/>
  <c r="AZ22" i="2"/>
  <c r="AW22" i="2"/>
  <c r="AT22" i="2"/>
  <c r="AQ22" i="2"/>
  <c r="AN22" i="2"/>
  <c r="J22" i="2"/>
  <c r="I22" i="2"/>
  <c r="K22" i="2"/>
  <c r="BF21" i="2"/>
  <c r="BC21" i="2"/>
  <c r="AZ21" i="2"/>
  <c r="AW21" i="2"/>
  <c r="AT21" i="2"/>
  <c r="AQ21" i="2"/>
  <c r="AN21" i="2"/>
  <c r="J21" i="2"/>
  <c r="I21" i="2"/>
  <c r="K21" i="2"/>
  <c r="BF20" i="2"/>
  <c r="BC20" i="2"/>
  <c r="AZ20" i="2"/>
  <c r="AW20" i="2"/>
  <c r="AT20" i="2"/>
  <c r="AQ20" i="2"/>
  <c r="AN20" i="2"/>
  <c r="J20" i="2"/>
  <c r="I20" i="2"/>
  <c r="K20" i="2"/>
  <c r="BF19" i="2"/>
  <c r="BC19" i="2"/>
  <c r="AZ19" i="2"/>
  <c r="AW19" i="2"/>
  <c r="AT19" i="2"/>
  <c r="AQ19" i="2"/>
  <c r="AN19" i="2"/>
  <c r="J19" i="2"/>
  <c r="I19" i="2"/>
  <c r="K19" i="2"/>
  <c r="AA57" i="1"/>
  <c r="Z57" i="1"/>
  <c r="H17" i="1"/>
  <c r="H18" i="1"/>
  <c r="H19" i="1"/>
  <c r="H20" i="1"/>
  <c r="H21" i="1"/>
  <c r="H22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43" i="1"/>
  <c r="G17" i="1"/>
  <c r="G18" i="1"/>
  <c r="G19" i="1"/>
  <c r="G20" i="1"/>
  <c r="G21" i="1"/>
  <c r="G22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43" i="1"/>
  <c r="I43" i="1"/>
  <c r="Q5" i="1"/>
  <c r="AD43" i="1"/>
  <c r="AG43" i="1"/>
  <c r="AJ43" i="1"/>
  <c r="AM43" i="1"/>
  <c r="AP43" i="1"/>
  <c r="AA43" i="1"/>
  <c r="AA46" i="1"/>
  <c r="AA47" i="1"/>
  <c r="AA48" i="1"/>
  <c r="AA49" i="1"/>
  <c r="AA52" i="1"/>
  <c r="AA53" i="1"/>
  <c r="AA54" i="1"/>
  <c r="AA55" i="1"/>
  <c r="AA56" i="1"/>
  <c r="AA58" i="1"/>
  <c r="AA59" i="1"/>
  <c r="AA61" i="1"/>
  <c r="AA62" i="1"/>
  <c r="AC43" i="1"/>
  <c r="AF43" i="1"/>
  <c r="AI43" i="1"/>
  <c r="AL43" i="1"/>
  <c r="AO43" i="1"/>
  <c r="Z43" i="1"/>
  <c r="Z46" i="1"/>
  <c r="Z47" i="1"/>
  <c r="Z48" i="1"/>
  <c r="Z49" i="1"/>
  <c r="Z52" i="1"/>
  <c r="Z53" i="1"/>
  <c r="Z54" i="1"/>
  <c r="Z55" i="1"/>
  <c r="Z56" i="1"/>
  <c r="Z58" i="1"/>
  <c r="Z59" i="1"/>
  <c r="AB58" i="1"/>
  <c r="AB56" i="1"/>
  <c r="AB55" i="1"/>
  <c r="AB54" i="1"/>
  <c r="AB53" i="1"/>
  <c r="AB52" i="1"/>
  <c r="AB49" i="1"/>
  <c r="AB48" i="1"/>
  <c r="AB47" i="1"/>
  <c r="AB46" i="1"/>
  <c r="AB43" i="1"/>
  <c r="AA42" i="1"/>
  <c r="Z42" i="1"/>
  <c r="AB42" i="1"/>
  <c r="AA41" i="1"/>
  <c r="Z41" i="1"/>
  <c r="AB41" i="1"/>
  <c r="AA40" i="1"/>
  <c r="Z40" i="1"/>
  <c r="AB40" i="1"/>
  <c r="AA39" i="1"/>
  <c r="Z39" i="1"/>
  <c r="AB39" i="1"/>
  <c r="AA38" i="1"/>
  <c r="Z38" i="1"/>
  <c r="AB38" i="1"/>
  <c r="AA37" i="1"/>
  <c r="Z37" i="1"/>
  <c r="AA36" i="1"/>
  <c r="Z36" i="1"/>
  <c r="AB36" i="1"/>
  <c r="AA35" i="1"/>
  <c r="Z35" i="1"/>
  <c r="AB35" i="1"/>
  <c r="AA34" i="1"/>
  <c r="Z34" i="1"/>
  <c r="AB34" i="1"/>
  <c r="AA33" i="1"/>
  <c r="Z33" i="1"/>
  <c r="AB33" i="1"/>
  <c r="AA32" i="1"/>
  <c r="Z32" i="1"/>
  <c r="AB32" i="1"/>
  <c r="AA31" i="1"/>
  <c r="Z31" i="1"/>
  <c r="AB31" i="1"/>
  <c r="AA30" i="1"/>
  <c r="Z30" i="1"/>
  <c r="AB30" i="1"/>
  <c r="AA29" i="1"/>
  <c r="Z29" i="1"/>
  <c r="AB29" i="1"/>
  <c r="AA28" i="1"/>
  <c r="Z28" i="1"/>
  <c r="AB28" i="1"/>
  <c r="AA27" i="1"/>
  <c r="Z27" i="1"/>
  <c r="AB27" i="1"/>
  <c r="AA26" i="1"/>
  <c r="Z26" i="1"/>
  <c r="AB26" i="1"/>
  <c r="AA25" i="1"/>
  <c r="Z25" i="1"/>
  <c r="AB25" i="1"/>
  <c r="AA24" i="1"/>
  <c r="Z24" i="1"/>
  <c r="AB24" i="1"/>
  <c r="AA23" i="1"/>
  <c r="Z23" i="1"/>
  <c r="AB23" i="1"/>
  <c r="AA22" i="1"/>
  <c r="Z22" i="1"/>
  <c r="AB22" i="1"/>
  <c r="AA21" i="1"/>
  <c r="Z21" i="1"/>
  <c r="AB21" i="1"/>
  <c r="AA20" i="1"/>
  <c r="Z20" i="1"/>
  <c r="AB20" i="1"/>
  <c r="AA19" i="1"/>
  <c r="Z19" i="1"/>
  <c r="AB19" i="1"/>
  <c r="AA18" i="1"/>
  <c r="Z18" i="1"/>
  <c r="AB18" i="1"/>
  <c r="AA17" i="1"/>
  <c r="Z17" i="1"/>
  <c r="AB17" i="1"/>
  <c r="I22" i="1"/>
  <c r="AO59" i="1"/>
  <c r="AP59" i="1"/>
  <c r="H46" i="1"/>
  <c r="H47" i="1"/>
  <c r="H48" i="1"/>
  <c r="H52" i="1"/>
  <c r="H53" i="1"/>
  <c r="H54" i="1"/>
  <c r="H55" i="1"/>
  <c r="H56" i="1"/>
  <c r="H58" i="1"/>
  <c r="H59" i="1"/>
  <c r="G46" i="1"/>
  <c r="G47" i="1"/>
  <c r="G48" i="1"/>
  <c r="G52" i="1"/>
  <c r="G53" i="1"/>
  <c r="G54" i="1"/>
  <c r="G55" i="1"/>
  <c r="G56" i="1"/>
  <c r="G58" i="1"/>
  <c r="G59" i="1"/>
  <c r="AQ43" i="1"/>
  <c r="AQ58" i="1"/>
  <c r="I58" i="1"/>
  <c r="AQ36" i="1"/>
  <c r="AQ35" i="1"/>
  <c r="I36" i="1"/>
  <c r="I35" i="1"/>
  <c r="AQ56" i="1"/>
  <c r="AQ55" i="1"/>
  <c r="AQ54" i="1"/>
  <c r="AQ53" i="1"/>
  <c r="AQ52" i="1"/>
  <c r="AQ48" i="1"/>
  <c r="AQ46" i="1"/>
  <c r="AQ34" i="1"/>
  <c r="AQ33" i="1"/>
  <c r="AQ32" i="1"/>
  <c r="AQ31" i="1"/>
  <c r="AQ30" i="1"/>
  <c r="AQ29" i="1"/>
  <c r="AQ28" i="1"/>
  <c r="AQ27" i="1"/>
  <c r="AQ26" i="1"/>
  <c r="AQ25" i="1"/>
  <c r="AQ24" i="1"/>
  <c r="AQ21" i="1"/>
  <c r="AQ20" i="1"/>
  <c r="AQ19" i="1"/>
  <c r="AQ18" i="1"/>
  <c r="AQ17" i="1"/>
  <c r="I34" i="1"/>
  <c r="AH34" i="1"/>
  <c r="AN34" i="1"/>
  <c r="AK34" i="1"/>
  <c r="AH43" i="1"/>
  <c r="AN43" i="1"/>
  <c r="K43" i="1"/>
  <c r="K59" i="1"/>
  <c r="J43" i="1"/>
  <c r="J59" i="1"/>
  <c r="AM59" i="1"/>
  <c r="AL59" i="1"/>
  <c r="AJ59" i="1"/>
  <c r="AI59" i="1"/>
  <c r="AG59" i="1"/>
  <c r="AF59" i="1"/>
  <c r="AD59" i="1"/>
  <c r="AC59" i="1"/>
  <c r="Q43" i="1"/>
  <c r="Q59" i="1"/>
  <c r="P43" i="1"/>
  <c r="P59" i="1"/>
  <c r="N43" i="1"/>
  <c r="N59" i="1"/>
  <c r="M43" i="1"/>
  <c r="M59" i="1"/>
  <c r="AK43" i="1"/>
  <c r="AE43" i="1"/>
  <c r="R43" i="1"/>
  <c r="O43" i="1"/>
  <c r="L43" i="1"/>
  <c r="AN56" i="1"/>
  <c r="I56" i="1"/>
  <c r="AN18" i="1"/>
  <c r="AN55" i="1"/>
  <c r="AN54" i="1"/>
  <c r="AN53" i="1"/>
  <c r="AN52" i="1"/>
  <c r="AN48" i="1"/>
  <c r="AN47" i="1"/>
  <c r="AN46" i="1"/>
  <c r="AN33" i="1"/>
  <c r="AN32" i="1"/>
  <c r="AN31" i="1"/>
  <c r="AN30" i="1"/>
  <c r="AN29" i="1"/>
  <c r="AN28" i="1"/>
  <c r="AN27" i="1"/>
  <c r="AN26" i="1"/>
  <c r="AN25" i="1"/>
  <c r="AN24" i="1"/>
  <c r="AN22" i="1"/>
  <c r="AN21" i="1"/>
  <c r="AN20" i="1"/>
  <c r="AN19" i="1"/>
  <c r="AN17" i="1"/>
  <c r="AK22" i="1"/>
  <c r="AK18" i="1"/>
  <c r="AK19" i="1"/>
  <c r="AK20" i="1"/>
  <c r="AK21" i="1"/>
  <c r="AK24" i="1"/>
  <c r="AK25" i="1"/>
  <c r="AK26" i="1"/>
  <c r="AK27" i="1"/>
  <c r="AK28" i="1"/>
  <c r="AK29" i="1"/>
  <c r="AK30" i="1"/>
  <c r="AK31" i="1"/>
  <c r="AK32" i="1"/>
  <c r="AK33" i="1"/>
  <c r="AK17" i="1"/>
  <c r="I33" i="1"/>
  <c r="I17" i="1"/>
  <c r="I18" i="1"/>
  <c r="I19" i="1"/>
  <c r="I20" i="1"/>
  <c r="I21" i="1"/>
  <c r="I24" i="1"/>
  <c r="I25" i="1"/>
  <c r="I26" i="1"/>
  <c r="I27" i="1"/>
  <c r="I28" i="1"/>
  <c r="I29" i="1"/>
  <c r="I30" i="1"/>
  <c r="I31" i="1"/>
  <c r="I32" i="1"/>
  <c r="AK55" i="1"/>
  <c r="AK54" i="1"/>
  <c r="AK53" i="1"/>
  <c r="AK52" i="1"/>
  <c r="AK48" i="1"/>
  <c r="AK47" i="1"/>
  <c r="AK46" i="1"/>
  <c r="AH17" i="1"/>
  <c r="AH18" i="1"/>
  <c r="AH19" i="1"/>
  <c r="AH20" i="1"/>
  <c r="AH21" i="1"/>
  <c r="AH22" i="1"/>
  <c r="AH24" i="1"/>
  <c r="AH25" i="1"/>
  <c r="AH26" i="1"/>
  <c r="AH27" i="1"/>
  <c r="AH28" i="1"/>
  <c r="AH29" i="1"/>
  <c r="AH30" i="1"/>
  <c r="AH31" i="1"/>
  <c r="AH32" i="1"/>
  <c r="AE17" i="1"/>
  <c r="AE18" i="1"/>
  <c r="AE19" i="1"/>
  <c r="AE20" i="1"/>
  <c r="AE21" i="1"/>
  <c r="AE22" i="1"/>
  <c r="AE24" i="1"/>
  <c r="AE25" i="1"/>
  <c r="AE26" i="1"/>
  <c r="AE27" i="1"/>
  <c r="AE28" i="1"/>
  <c r="AE29" i="1"/>
  <c r="AE30" i="1"/>
  <c r="R17" i="1"/>
  <c r="R18" i="1"/>
  <c r="R19" i="1"/>
  <c r="R20" i="1"/>
  <c r="R21" i="1"/>
  <c r="R22" i="1"/>
  <c r="R24" i="1"/>
  <c r="R25" i="1"/>
  <c r="R26" i="1"/>
  <c r="R27" i="1"/>
  <c r="R28" i="1"/>
  <c r="R30" i="1"/>
  <c r="O17" i="1"/>
  <c r="O18" i="1"/>
  <c r="O19" i="1"/>
  <c r="O20" i="1"/>
  <c r="O21" i="1"/>
  <c r="O22" i="1"/>
  <c r="O24" i="1"/>
  <c r="O25" i="1"/>
  <c r="O26" i="1"/>
  <c r="O27" i="1"/>
  <c r="O28" i="1"/>
  <c r="O30" i="1"/>
  <c r="L17" i="1"/>
  <c r="L18" i="1"/>
  <c r="L19" i="1"/>
  <c r="L20" i="1"/>
  <c r="L21" i="1"/>
  <c r="L22" i="1"/>
  <c r="L24" i="1"/>
  <c r="AH55" i="1"/>
  <c r="AH54" i="1"/>
  <c r="AH53" i="1"/>
  <c r="AH52" i="1"/>
  <c r="AH48" i="1"/>
  <c r="AH47" i="1"/>
  <c r="AH46" i="1"/>
  <c r="I48" i="1"/>
  <c r="AE54" i="1"/>
  <c r="AE53" i="1"/>
  <c r="AE52" i="1"/>
  <c r="AE48" i="1"/>
  <c r="AE47" i="1"/>
  <c r="AE46" i="1"/>
  <c r="R54" i="1"/>
  <c r="R53" i="1"/>
  <c r="R52" i="1"/>
  <c r="R47" i="1"/>
  <c r="R46" i="1"/>
  <c r="I55" i="1"/>
  <c r="I54" i="1"/>
  <c r="I53" i="1"/>
  <c r="I52" i="1"/>
  <c r="H61" i="1"/>
  <c r="H62" i="1"/>
  <c r="O47" i="1"/>
  <c r="L47" i="1"/>
  <c r="I47" i="1"/>
  <c r="O54" i="1"/>
  <c r="O53" i="1"/>
  <c r="O52" i="1"/>
  <c r="O46" i="1"/>
  <c r="L46" i="1"/>
  <c r="I46" i="1"/>
</calcChain>
</file>

<file path=xl/sharedStrings.xml><?xml version="1.0" encoding="utf-8"?>
<sst xmlns="http://schemas.openxmlformats.org/spreadsheetml/2006/main" count="739" uniqueCount="160">
  <si>
    <t>Heatpumps air/water Performance Tweakers forum</t>
  </si>
  <si>
    <t>Member</t>
  </si>
  <si>
    <t>Tomexergie</t>
  </si>
  <si>
    <t>Type heatpump</t>
  </si>
  <si>
    <t>Elga/Toshiba</t>
  </si>
  <si>
    <t>kW</t>
  </si>
  <si>
    <t>Heat</t>
  </si>
  <si>
    <t>SCOP</t>
  </si>
  <si>
    <t>kWh</t>
  </si>
  <si>
    <t>MCOP</t>
  </si>
  <si>
    <t>power</t>
  </si>
  <si>
    <t>electr</t>
  </si>
  <si>
    <t>Type</t>
  </si>
  <si>
    <t>heat</t>
  </si>
  <si>
    <t>meter</t>
  </si>
  <si>
    <t>S</t>
  </si>
  <si>
    <t>Heat meter</t>
  </si>
  <si>
    <t>Self made</t>
  </si>
  <si>
    <t>Estimated</t>
  </si>
  <si>
    <t>Okt</t>
  </si>
  <si>
    <t>Nov</t>
  </si>
  <si>
    <t>Dec</t>
  </si>
  <si>
    <t>Develdonk</t>
  </si>
  <si>
    <t>Ecodan</t>
  </si>
  <si>
    <t>Mse</t>
  </si>
  <si>
    <t>Jaari</t>
  </si>
  <si>
    <t>koevlaas2</t>
  </si>
  <si>
    <t>Wodan89</t>
  </si>
  <si>
    <t>m3</t>
  </si>
  <si>
    <t xml:space="preserve">KNMI </t>
  </si>
  <si>
    <t>KNMI</t>
  </si>
  <si>
    <t>Heat meter HP</t>
  </si>
  <si>
    <t>Kanaaldijk</t>
  </si>
  <si>
    <t>Zubadan</t>
  </si>
  <si>
    <t>Natural gas reduction (eff. HR boiler 0,9)</t>
  </si>
  <si>
    <t>Reduction CO2</t>
  </si>
  <si>
    <t>Koevlaas2</t>
  </si>
  <si>
    <t>DATA ONLY DHW</t>
  </si>
  <si>
    <t>Bram-Bos</t>
  </si>
  <si>
    <t>Corsat</t>
  </si>
  <si>
    <t>Data are owner declared 1)</t>
  </si>
  <si>
    <t xml:space="preserve">De COP waarden hangen mede af van de relatie tussen  woning en afgiftesysteem, instellingen,  regeling en vakkundige installatie.  </t>
  </si>
  <si>
    <t>C</t>
  </si>
  <si>
    <t>DATA HEAT AND ELECTRICITY ONLY FOR HEATING WITHOUT DHW 2)</t>
  </si>
  <si>
    <t>2) DHW = Domestic Hot Water</t>
  </si>
  <si>
    <t>Separate temp/flow metering with external  integrator</t>
  </si>
  <si>
    <t>Estimations without heat meter</t>
  </si>
  <si>
    <t>Separate Integrated heat/flow meter with certificate</t>
  </si>
  <si>
    <t>Mhp</t>
  </si>
  <si>
    <t>1) Dit zijn echte praktijk gegevens opgegeven door de eigenaar van de warmtepomp! (Niet door leverancier)</t>
  </si>
  <si>
    <t>Deze datatabel is bedoeld om WP's met elkaar te vergelijken, om het proces te verbeteren, dus de oorzaak van verschillen op het forum te bespreken.</t>
  </si>
  <si>
    <t>3) MCOP = gemiddelde maand Coeff  Of Performance= Geleverde warmte/ toegevoerde elektriciteit</t>
  </si>
  <si>
    <t>DATA FOR  HEATING AND DHW TOGETHER</t>
  </si>
  <si>
    <t>Heat metering internal heatpump</t>
  </si>
  <si>
    <t>barteg</t>
  </si>
  <si>
    <t>Domba</t>
  </si>
  <si>
    <t>hannibal2206</t>
  </si>
  <si>
    <t>panasonic mono</t>
  </si>
  <si>
    <t>Panasonic mono</t>
  </si>
  <si>
    <t>kg</t>
  </si>
  <si>
    <t>2*6</t>
  </si>
  <si>
    <t>Boerm</t>
  </si>
  <si>
    <t>4)</t>
  </si>
  <si>
    <t>system</t>
  </si>
  <si>
    <t>level</t>
  </si>
  <si>
    <t>T2=38</t>
  </si>
  <si>
    <t>Jan</t>
  </si>
  <si>
    <t>4) Afgifte systeem gemiddelde aanvoertemperatuur  Ta: Aanvoer temp bij 2C buiten b.v. 35C dan T2=35</t>
  </si>
  <si>
    <t>T2=28</t>
  </si>
  <si>
    <t>heating</t>
  </si>
  <si>
    <t>T2=33</t>
  </si>
  <si>
    <t>T2=39</t>
  </si>
  <si>
    <t>T2=31</t>
  </si>
  <si>
    <t>Stoofie</t>
  </si>
  <si>
    <t>E</t>
  </si>
  <si>
    <t>T2=37</t>
  </si>
  <si>
    <t>T2=35</t>
  </si>
  <si>
    <t>hajeetje</t>
  </si>
  <si>
    <t>mkleinman</t>
  </si>
  <si>
    <t>Elga/carrier</t>
  </si>
  <si>
    <t>febr</t>
  </si>
  <si>
    <t>Rol-co</t>
  </si>
  <si>
    <t>Ekowarrior</t>
  </si>
  <si>
    <t>T2=30</t>
  </si>
  <si>
    <t>Vincm</t>
  </si>
  <si>
    <t>T2=29</t>
  </si>
  <si>
    <t>Elga/Toshiba asl pilot</t>
  </si>
  <si>
    <t>mrt</t>
  </si>
  <si>
    <t>Mightym</t>
  </si>
  <si>
    <t>T2=32</t>
  </si>
  <si>
    <t>hrt</t>
  </si>
  <si>
    <t>start</t>
  </si>
  <si>
    <t>april</t>
  </si>
  <si>
    <t>elec 5)</t>
  </si>
  <si>
    <t>5) Elektriciteit warmtepomp inclusief hulpenergie en CV pomp</t>
  </si>
  <si>
    <t>buiter</t>
  </si>
  <si>
    <t>mei</t>
  </si>
  <si>
    <t>t/m</t>
  </si>
  <si>
    <t>sept</t>
  </si>
  <si>
    <t>?</t>
  </si>
  <si>
    <t>Grolsch</t>
  </si>
  <si>
    <t>Oxelaar</t>
  </si>
  <si>
    <t>Hitachi</t>
  </si>
  <si>
    <t>Appie Heijn</t>
  </si>
  <si>
    <t>Totaal incl DHW</t>
  </si>
  <si>
    <t>Foxie 10</t>
  </si>
  <si>
    <t>Gemiddelde COP for heating:</t>
  </si>
  <si>
    <t xml:space="preserve"> </t>
  </si>
  <si>
    <t>Wodan892</t>
  </si>
  <si>
    <t>pana mono  kW</t>
  </si>
  <si>
    <t>T2=?</t>
  </si>
  <si>
    <t>mgroen81</t>
  </si>
  <si>
    <t>Blauwemac</t>
  </si>
  <si>
    <t>Panasonicmono</t>
  </si>
  <si>
    <t>AUitehaag</t>
  </si>
  <si>
    <t>okt2016 t/m sept2017</t>
  </si>
  <si>
    <t>Seizoen</t>
  </si>
  <si>
    <t>Totaal</t>
  </si>
  <si>
    <t>nov</t>
  </si>
  <si>
    <t>dec</t>
  </si>
  <si>
    <t>Heatmeters:</t>
  </si>
  <si>
    <t>Monitoring 2017 t/m okt versie1</t>
  </si>
  <si>
    <t xml:space="preserve">Reduction CO2 </t>
  </si>
  <si>
    <t>de warmtepomp(Niet door de leveranciers)</t>
  </si>
  <si>
    <t>1) Dit zijn echte praktijk gegevens opgegeven door de eigenaar van</t>
  </si>
  <si>
    <t xml:space="preserve">De COP waarden hangen mede af van de relatie tussen  woning en </t>
  </si>
  <si>
    <t xml:space="preserve"> afgiftesysteem, instellingen,  regeling en vakkundige installatie. </t>
  </si>
  <si>
    <t>2) DHW=Domestic Hot Water</t>
  </si>
  <si>
    <t>Deze datatabel is bedoeld om WP's met elkaar te vergelijken, en om het</t>
  </si>
  <si>
    <t xml:space="preserve">om het proces te verbeteren, dus de oorzaak van verschillen </t>
  </si>
  <si>
    <t>op het forum te bespreken</t>
  </si>
  <si>
    <t>3) MCOP = gemiddelde maand COP</t>
  </si>
  <si>
    <t>4) Aanvoertemp 35C van CV system bij 2C buiten b.v. T2=35</t>
  </si>
  <si>
    <t>(als elektriciteit 100% duurzaam is.)</t>
  </si>
  <si>
    <t>Okt 2016 t/m Okt 2017</t>
  </si>
  <si>
    <t xml:space="preserve">Performance for heating </t>
  </si>
  <si>
    <t xml:space="preserve">DATA FOR COMBI  HEATING AND DHW </t>
  </si>
  <si>
    <t>Godfriedd</t>
  </si>
  <si>
    <t>Cris_82</t>
  </si>
  <si>
    <t>Loriaduo</t>
  </si>
  <si>
    <t>T2=36</t>
  </si>
  <si>
    <t>jan t/m nov</t>
  </si>
  <si>
    <t>Chris_82</t>
  </si>
  <si>
    <t>Daikin Hybrid</t>
  </si>
  <si>
    <t>jan t/m dec</t>
  </si>
  <si>
    <t>T2=26</t>
  </si>
  <si>
    <t>Knowbody</t>
  </si>
  <si>
    <t>Geel=volledig jaar</t>
  </si>
  <si>
    <t>Zandstraat</t>
  </si>
  <si>
    <t>Daikinmono</t>
  </si>
  <si>
    <t>??</t>
  </si>
  <si>
    <t>tim_1985</t>
  </si>
  <si>
    <t>Panamono</t>
  </si>
  <si>
    <t>SjaakBF</t>
  </si>
  <si>
    <t>TA</t>
  </si>
  <si>
    <t>COP</t>
  </si>
  <si>
    <t>Oxellaar</t>
  </si>
  <si>
    <t>AUijtdehaag</t>
  </si>
  <si>
    <t>Jan t/m febr</t>
  </si>
  <si>
    <t xml:space="preserve">Monitoring 2018 t/m februari def.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</si>
</sst>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scheme val="minor"/>
    </font>
    <font>
      <sz val="8"/>
      <name val="Calibri"/>
      <family val="2"/>
      <scheme val="minor"/>
    </font>
    <font>
      <sz val="12"/>
      <name val="Calibri"/>
      <scheme val="minor"/>
    </font>
    <font>
      <b/>
      <sz val="12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46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77">
    <xf numFmtId="0" fontId="0" fillId="0" borderId="0" xfId="0"/>
    <xf numFmtId="0" fontId="3" fillId="0" borderId="0" xfId="0" applyFont="1"/>
    <xf numFmtId="0" fontId="0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0" fillId="0" borderId="13" xfId="0" applyBorder="1" applyAlignment="1">
      <alignment horizontal="center"/>
    </xf>
    <xf numFmtId="0" fontId="0" fillId="0" borderId="12" xfId="0" applyBorder="1"/>
    <xf numFmtId="0" fontId="0" fillId="0" borderId="1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Fill="1" applyBorder="1"/>
    <xf numFmtId="0" fontId="0" fillId="0" borderId="5" xfId="0" applyBorder="1" applyAlignment="1">
      <alignment horizontal="center"/>
    </xf>
    <xf numFmtId="0" fontId="5" fillId="0" borderId="0" xfId="0" applyFont="1"/>
    <xf numFmtId="1" fontId="0" fillId="0" borderId="0" xfId="0" applyNumberFormat="1"/>
    <xf numFmtId="0" fontId="5" fillId="0" borderId="12" xfId="0" applyFont="1" applyBorder="1"/>
    <xf numFmtId="1" fontId="0" fillId="0" borderId="4" xfId="0" applyNumberFormat="1" applyBorder="1"/>
    <xf numFmtId="0" fontId="6" fillId="0" borderId="0" xfId="0" applyFont="1"/>
    <xf numFmtId="0" fontId="4" fillId="0" borderId="0" xfId="0" applyFont="1" applyAlignment="1">
      <alignment horizontal="right"/>
    </xf>
    <xf numFmtId="0" fontId="0" fillId="0" borderId="0" xfId="0" quotePrefix="1" applyBorder="1" applyAlignment="1">
      <alignment horizontal="center"/>
    </xf>
    <xf numFmtId="0" fontId="0" fillId="0" borderId="12" xfId="0" applyFill="1" applyBorder="1"/>
    <xf numFmtId="2" fontId="0" fillId="0" borderId="0" xfId="0" applyNumberFormat="1" applyBorder="1"/>
    <xf numFmtId="1" fontId="0" fillId="0" borderId="0" xfId="0" applyNumberFormat="1" applyBorder="1"/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0" fillId="0" borderId="17" xfId="0" applyBorder="1"/>
    <xf numFmtId="0" fontId="0" fillId="0" borderId="18" xfId="0" applyBorder="1"/>
    <xf numFmtId="0" fontId="0" fillId="0" borderId="19" xfId="0" applyFill="1" applyBorder="1"/>
    <xf numFmtId="0" fontId="0" fillId="0" borderId="20" xfId="0" applyFill="1" applyBorder="1"/>
    <xf numFmtId="0" fontId="3" fillId="0" borderId="0" xfId="0" applyFont="1" applyBorder="1"/>
    <xf numFmtId="2" fontId="4" fillId="0" borderId="0" xfId="0" applyNumberFormat="1" applyFont="1" applyBorder="1"/>
    <xf numFmtId="0" fontId="5" fillId="0" borderId="0" xfId="0" applyFont="1" applyBorder="1"/>
    <xf numFmtId="2" fontId="0" fillId="0" borderId="0" xfId="0" applyNumberFormat="1" applyFill="1" applyBorder="1"/>
    <xf numFmtId="1" fontId="0" fillId="0" borderId="0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1" fontId="0" fillId="0" borderId="18" xfId="0" applyNumberFormat="1" applyBorder="1" applyAlignment="1">
      <alignment horizontal="right"/>
    </xf>
    <xf numFmtId="1" fontId="0" fillId="0" borderId="18" xfId="0" applyNumberFormat="1" applyBorder="1"/>
    <xf numFmtId="2" fontId="0" fillId="0" borderId="19" xfId="0" applyNumberFormat="1" applyFill="1" applyBorder="1"/>
    <xf numFmtId="2" fontId="0" fillId="0" borderId="0" xfId="0" applyNumberFormat="1" applyBorder="1" applyAlignment="1">
      <alignment horizontal="right"/>
    </xf>
    <xf numFmtId="2" fontId="0" fillId="0" borderId="18" xfId="0" applyNumberFormat="1" applyFill="1" applyBorder="1"/>
    <xf numFmtId="1" fontId="0" fillId="0" borderId="17" xfId="0" applyNumberFormat="1" applyBorder="1"/>
    <xf numFmtId="2" fontId="0" fillId="0" borderId="20" xfId="0" applyNumberFormat="1" applyBorder="1"/>
    <xf numFmtId="1" fontId="0" fillId="0" borderId="17" xfId="0" applyNumberFormat="1" applyFill="1" applyBorder="1" applyAlignment="1"/>
    <xf numFmtId="2" fontId="0" fillId="0" borderId="18" xfId="0" applyNumberFormat="1" applyBorder="1"/>
    <xf numFmtId="0" fontId="0" fillId="0" borderId="18" xfId="0" applyFill="1" applyBorder="1"/>
    <xf numFmtId="1" fontId="0" fillId="0" borderId="0" xfId="0" applyNumberFormat="1" applyFill="1" applyBorder="1" applyAlignment="1"/>
    <xf numFmtId="0" fontId="0" fillId="0" borderId="6" xfId="0" applyBorder="1"/>
    <xf numFmtId="0" fontId="0" fillId="0" borderId="7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5" xfId="0" applyFill="1" applyBorder="1" applyAlignment="1">
      <alignment horizontal="center"/>
    </xf>
    <xf numFmtId="2" fontId="0" fillId="0" borderId="20" xfId="0" applyNumberFormat="1" applyFill="1" applyBorder="1"/>
    <xf numFmtId="2" fontId="0" fillId="0" borderId="8" xfId="0" applyNumberFormat="1" applyBorder="1"/>
    <xf numFmtId="0" fontId="0" fillId="0" borderId="21" xfId="0" applyBorder="1"/>
    <xf numFmtId="0" fontId="4" fillId="0" borderId="22" xfId="0" applyFont="1" applyBorder="1" applyAlignment="1">
      <alignment horizontal="left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/>
    <xf numFmtId="1" fontId="0" fillId="0" borderId="22" xfId="0" applyNumberFormat="1" applyBorder="1"/>
    <xf numFmtId="1" fontId="0" fillId="0" borderId="5" xfId="0" applyNumberFormat="1" applyBorder="1"/>
    <xf numFmtId="1" fontId="0" fillId="0" borderId="24" xfId="0" applyNumberFormat="1" applyFill="1" applyBorder="1" applyAlignment="1"/>
    <xf numFmtId="0" fontId="0" fillId="0" borderId="23" xfId="0" applyBorder="1"/>
    <xf numFmtId="1" fontId="0" fillId="0" borderId="18" xfId="0" applyNumberFormat="1" applyFill="1" applyBorder="1" applyAlignment="1"/>
    <xf numFmtId="0" fontId="5" fillId="0" borderId="12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0" xfId="0" applyFont="1" applyFill="1" applyBorder="1"/>
    <xf numFmtId="1" fontId="0" fillId="0" borderId="0" xfId="0" applyNumberFormat="1" applyFill="1" applyBorder="1"/>
    <xf numFmtId="1" fontId="0" fillId="0" borderId="6" xfId="0" applyNumberFormat="1" applyBorder="1"/>
    <xf numFmtId="1" fontId="0" fillId="0" borderId="7" xfId="0" applyNumberFormat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" fontId="0" fillId="2" borderId="12" xfId="0" applyNumberFormat="1" applyFill="1" applyBorder="1" applyAlignment="1"/>
    <xf numFmtId="1" fontId="0" fillId="2" borderId="0" xfId="0" applyNumberFormat="1" applyFill="1" applyBorder="1"/>
    <xf numFmtId="0" fontId="0" fillId="2" borderId="13" xfId="0" applyFill="1" applyBorder="1"/>
    <xf numFmtId="0" fontId="0" fillId="2" borderId="9" xfId="0" applyFill="1" applyBorder="1"/>
    <xf numFmtId="0" fontId="0" fillId="2" borderId="11" xfId="0" applyFill="1" applyBorder="1"/>
    <xf numFmtId="0" fontId="0" fillId="0" borderId="4" xfId="0" applyBorder="1" applyAlignment="1">
      <alignment horizontal="right"/>
    </xf>
    <xf numFmtId="0" fontId="0" fillId="0" borderId="20" xfId="0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5" fillId="2" borderId="12" xfId="0" applyFont="1" applyFill="1" applyBorder="1"/>
    <xf numFmtId="0" fontId="5" fillId="2" borderId="0" xfId="0" applyFont="1" applyFill="1" applyBorder="1"/>
    <xf numFmtId="0" fontId="5" fillId="2" borderId="13" xfId="0" applyFont="1" applyFill="1" applyBorder="1"/>
    <xf numFmtId="0" fontId="0" fillId="2" borderId="1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9" xfId="0" applyFill="1" applyBorder="1"/>
    <xf numFmtId="0" fontId="0" fillId="2" borderId="13" xfId="0" applyFill="1" applyBorder="1" applyAlignment="1">
      <alignment horizontal="center"/>
    </xf>
    <xf numFmtId="1" fontId="0" fillId="2" borderId="12" xfId="0" applyNumberFormat="1" applyFill="1" applyBorder="1" applyAlignment="1">
      <alignment horizontal="center"/>
    </xf>
    <xf numFmtId="1" fontId="0" fillId="2" borderId="0" xfId="0" applyNumberFormat="1" applyFill="1" applyBorder="1" applyAlignment="1">
      <alignment horizontal="center"/>
    </xf>
    <xf numFmtId="2" fontId="0" fillId="2" borderId="13" xfId="0" applyNumberFormat="1" applyFill="1" applyBorder="1" applyAlignment="1">
      <alignment horizontal="center"/>
    </xf>
    <xf numFmtId="0" fontId="0" fillId="2" borderId="0" xfId="0" applyFill="1"/>
    <xf numFmtId="1" fontId="0" fillId="2" borderId="25" xfId="0" applyNumberFormat="1" applyFill="1" applyBorder="1" applyAlignment="1">
      <alignment horizontal="center"/>
    </xf>
    <xf numFmtId="1" fontId="0" fillId="2" borderId="26" xfId="0" applyNumberFormat="1" applyFill="1" applyBorder="1" applyAlignment="1">
      <alignment horizontal="center"/>
    </xf>
    <xf numFmtId="2" fontId="0" fillId="2" borderId="27" xfId="0" applyNumberFormat="1" applyFill="1" applyBorder="1" applyAlignment="1">
      <alignment horizontal="center"/>
    </xf>
    <xf numFmtId="1" fontId="0" fillId="2" borderId="25" xfId="0" applyNumberFormat="1" applyFill="1" applyBorder="1"/>
    <xf numFmtId="1" fontId="0" fillId="2" borderId="26" xfId="0" applyNumberFormat="1" applyFill="1" applyBorder="1"/>
    <xf numFmtId="2" fontId="0" fillId="2" borderId="27" xfId="0" applyNumberFormat="1" applyFill="1" applyBorder="1"/>
    <xf numFmtId="0" fontId="0" fillId="0" borderId="0" xfId="0" quotePrefix="1"/>
    <xf numFmtId="0" fontId="3" fillId="0" borderId="17" xfId="0" applyFont="1" applyBorder="1"/>
    <xf numFmtId="0" fontId="3" fillId="0" borderId="18" xfId="0" applyFont="1" applyBorder="1"/>
    <xf numFmtId="164" fontId="3" fillId="0" borderId="20" xfId="0" applyNumberFormat="1" applyFont="1" applyBorder="1"/>
    <xf numFmtId="1" fontId="0" fillId="2" borderId="25" xfId="0" applyNumberFormat="1" applyFill="1" applyBorder="1" applyAlignment="1"/>
    <xf numFmtId="0" fontId="5" fillId="2" borderId="27" xfId="0" applyFont="1" applyFill="1" applyBorder="1"/>
    <xf numFmtId="0" fontId="0" fillId="2" borderId="27" xfId="0" applyFill="1" applyBorder="1"/>
    <xf numFmtId="1" fontId="0" fillId="2" borderId="0" xfId="0" applyNumberFormat="1" applyFill="1"/>
    <xf numFmtId="1" fontId="0" fillId="0" borderId="6" xfId="0" applyNumberFormat="1" applyFill="1" applyBorder="1" applyAlignment="1"/>
    <xf numFmtId="0" fontId="0" fillId="0" borderId="8" xfId="0" applyFill="1" applyBorder="1"/>
    <xf numFmtId="1" fontId="0" fillId="0" borderId="1" xfId="0" applyNumberFormat="1" applyBorder="1"/>
    <xf numFmtId="1" fontId="0" fillId="0" borderId="2" xfId="0" applyNumberFormat="1" applyBorder="1"/>
    <xf numFmtId="2" fontId="0" fillId="0" borderId="3" xfId="0" applyNumberFormat="1" applyBorder="1"/>
    <xf numFmtId="2" fontId="0" fillId="0" borderId="30" xfId="0" applyNumberFormat="1" applyBorder="1"/>
    <xf numFmtId="0" fontId="4" fillId="0" borderId="4" xfId="0" applyFont="1" applyBorder="1"/>
    <xf numFmtId="0" fontId="4" fillId="0" borderId="0" xfId="0" applyFont="1"/>
    <xf numFmtId="1" fontId="0" fillId="0" borderId="12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25" xfId="0" applyNumberFormat="1" applyFill="1" applyBorder="1" applyAlignment="1">
      <alignment horizontal="center"/>
    </xf>
    <xf numFmtId="1" fontId="0" fillId="0" borderId="26" xfId="0" applyNumberFormat="1" applyFill="1" applyBorder="1" applyAlignment="1">
      <alignment horizontal="center"/>
    </xf>
    <xf numFmtId="1" fontId="0" fillId="0" borderId="25" xfId="0" applyNumberFormat="1" applyFill="1" applyBorder="1"/>
    <xf numFmtId="1" fontId="0" fillId="0" borderId="26" xfId="0" applyNumberFormat="1" applyFill="1" applyBorder="1"/>
    <xf numFmtId="2" fontId="8" fillId="0" borderId="0" xfId="0" applyNumberFormat="1" applyFont="1" applyBorder="1"/>
    <xf numFmtId="0" fontId="9" fillId="2" borderId="9" xfId="0" applyFont="1" applyFill="1" applyBorder="1"/>
    <xf numFmtId="0" fontId="9" fillId="2" borderId="10" xfId="0" applyFont="1" applyFill="1" applyBorder="1"/>
    <xf numFmtId="0" fontId="9" fillId="2" borderId="12" xfId="0" applyFont="1" applyFill="1" applyBorder="1"/>
    <xf numFmtId="0" fontId="9" fillId="2" borderId="0" xfId="0" applyFont="1" applyFill="1" applyBorder="1"/>
    <xf numFmtId="0" fontId="8" fillId="2" borderId="12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1" fontId="8" fillId="2" borderId="12" xfId="0" applyNumberFormat="1" applyFont="1" applyFill="1" applyBorder="1" applyAlignment="1">
      <alignment horizontal="center"/>
    </xf>
    <xf numFmtId="1" fontId="8" fillId="2" borderId="0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11" xfId="0" applyBorder="1"/>
    <xf numFmtId="0" fontId="8" fillId="2" borderId="0" xfId="0" applyFont="1" applyFill="1" applyBorder="1"/>
    <xf numFmtId="0" fontId="8" fillId="2" borderId="7" xfId="0" applyFont="1" applyFill="1" applyBorder="1"/>
    <xf numFmtId="2" fontId="0" fillId="0" borderId="26" xfId="0" applyNumberFormat="1" applyFill="1" applyBorder="1" applyAlignment="1">
      <alignment horizontal="center"/>
    </xf>
    <xf numFmtId="2" fontId="0" fillId="0" borderId="26" xfId="0" applyNumberFormat="1" applyFill="1" applyBorder="1"/>
    <xf numFmtId="2" fontId="8" fillId="2" borderId="0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0" fillId="0" borderId="31" xfId="0" applyBorder="1"/>
    <xf numFmtId="0" fontId="5" fillId="0" borderId="9" xfId="0" applyFont="1" applyBorder="1"/>
    <xf numFmtId="0" fontId="5" fillId="0" borderId="10" xfId="0" applyFont="1" applyBorder="1"/>
    <xf numFmtId="0" fontId="8" fillId="0" borderId="0" xfId="0" applyFont="1" applyFill="1" applyBorder="1" applyAlignment="1">
      <alignment horizontal="center"/>
    </xf>
    <xf numFmtId="0" fontId="8" fillId="0" borderId="5" xfId="0" applyFont="1" applyFill="1" applyBorder="1"/>
    <xf numFmtId="0" fontId="8" fillId="0" borderId="7" xfId="0" applyFont="1" applyFill="1" applyBorder="1" applyAlignment="1">
      <alignment horizontal="center"/>
    </xf>
    <xf numFmtId="0" fontId="8" fillId="0" borderId="8" xfId="0" applyFont="1" applyFill="1" applyBorder="1"/>
    <xf numFmtId="0" fontId="8" fillId="0" borderId="12" xfId="0" applyFont="1" applyFill="1" applyBorder="1" applyAlignment="1">
      <alignment horizontal="center"/>
    </xf>
    <xf numFmtId="0" fontId="8" fillId="0" borderId="13" xfId="0" applyFont="1" applyFill="1" applyBorder="1"/>
    <xf numFmtId="0" fontId="8" fillId="0" borderId="28" xfId="0" applyFont="1" applyFill="1" applyBorder="1" applyAlignment="1">
      <alignment horizontal="center"/>
    </xf>
    <xf numFmtId="0" fontId="8" fillId="0" borderId="29" xfId="0" applyFont="1" applyFill="1" applyBorder="1"/>
    <xf numFmtId="0" fontId="0" fillId="0" borderId="10" xfId="0" applyBorder="1" applyAlignment="1">
      <alignment horizontal="center"/>
    </xf>
    <xf numFmtId="2" fontId="0" fillId="0" borderId="13" xfId="0" applyNumberFormat="1" applyBorder="1"/>
    <xf numFmtId="17" fontId="0" fillId="0" borderId="2" xfId="0" applyNumberFormat="1" applyBorder="1"/>
  </cellXfs>
  <cellStyles count="463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Gevolgde hyperlink" xfId="108" builtinId="9" hidden="1"/>
    <cellStyle name="Gevolgde hyperlink" xfId="110" builtinId="9" hidden="1"/>
    <cellStyle name="Gevolgde hyperlink" xfId="112" builtinId="9" hidden="1"/>
    <cellStyle name="Gevolgde hyperlink" xfId="114" builtinId="9" hidden="1"/>
    <cellStyle name="Gevolgde hyperlink" xfId="116" builtinId="9" hidden="1"/>
    <cellStyle name="Gevolgde hyperlink" xfId="118" builtinId="9" hidden="1"/>
    <cellStyle name="Gevolgde hyperlink" xfId="120" builtinId="9" hidden="1"/>
    <cellStyle name="Gevolgde hyperlink" xfId="122" builtinId="9" hidden="1"/>
    <cellStyle name="Gevolgde hyperlink" xfId="124" builtinId="9" hidden="1"/>
    <cellStyle name="Gevolgde hyperlink" xfId="126" builtinId="9" hidden="1"/>
    <cellStyle name="Gevolgde hyperlink" xfId="128" builtinId="9" hidden="1"/>
    <cellStyle name="Gevolgde hyperlink" xfId="130" builtinId="9" hidden="1"/>
    <cellStyle name="Gevolgde hyperlink" xfId="132" builtinId="9" hidden="1"/>
    <cellStyle name="Gevolgde hyperlink" xfId="134" builtinId="9" hidden="1"/>
    <cellStyle name="Gevolgde hyperlink" xfId="136" builtinId="9" hidden="1"/>
    <cellStyle name="Gevolgde hyperlink" xfId="138" builtinId="9" hidden="1"/>
    <cellStyle name="Gevolgde hyperlink" xfId="140" builtinId="9" hidden="1"/>
    <cellStyle name="Gevolgde hyperlink" xfId="142" builtinId="9" hidden="1"/>
    <cellStyle name="Gevolgde hyperlink" xfId="144" builtinId="9" hidden="1"/>
    <cellStyle name="Gevolgde hyperlink" xfId="146" builtinId="9" hidden="1"/>
    <cellStyle name="Gevolgde hyperlink" xfId="148" builtinId="9" hidden="1"/>
    <cellStyle name="Gevolgde hyperlink" xfId="150" builtinId="9" hidden="1"/>
    <cellStyle name="Gevolgde hyperlink" xfId="152" builtinId="9" hidden="1"/>
    <cellStyle name="Gevolgde hyperlink" xfId="154" builtinId="9" hidden="1"/>
    <cellStyle name="Gevolgde hyperlink" xfId="156" builtinId="9" hidden="1"/>
    <cellStyle name="Gevolgde hyperlink" xfId="158" builtinId="9" hidden="1"/>
    <cellStyle name="Gevolgde hyperlink" xfId="160" builtinId="9" hidden="1"/>
    <cellStyle name="Gevolgde hyperlink" xfId="162" builtinId="9" hidden="1"/>
    <cellStyle name="Gevolgde hyperlink" xfId="164" builtinId="9" hidden="1"/>
    <cellStyle name="Gevolgde hyperlink" xfId="166" builtinId="9" hidden="1"/>
    <cellStyle name="Gevolgde hyperlink" xfId="168" builtinId="9" hidden="1"/>
    <cellStyle name="Gevolgde hyperlink" xfId="170" builtinId="9" hidden="1"/>
    <cellStyle name="Gevolgde hyperlink" xfId="172" builtinId="9" hidden="1"/>
    <cellStyle name="Gevolgde hyperlink" xfId="174" builtinId="9" hidden="1"/>
    <cellStyle name="Gevolgde hyperlink" xfId="176" builtinId="9" hidden="1"/>
    <cellStyle name="Gevolgde hyperlink" xfId="178" builtinId="9" hidden="1"/>
    <cellStyle name="Gevolgde hyperlink" xfId="180" builtinId="9" hidden="1"/>
    <cellStyle name="Gevolgde hyperlink" xfId="182" builtinId="9" hidden="1"/>
    <cellStyle name="Gevolgde hyperlink" xfId="184" builtinId="9" hidden="1"/>
    <cellStyle name="Gevolgde hyperlink" xfId="186" builtinId="9" hidden="1"/>
    <cellStyle name="Gevolgde hyperlink" xfId="188" builtinId="9" hidden="1"/>
    <cellStyle name="Gevolgde hyperlink" xfId="190" builtinId="9" hidden="1"/>
    <cellStyle name="Gevolgde hyperlink" xfId="192" builtinId="9" hidden="1"/>
    <cellStyle name="Gevolgde hyperlink" xfId="194" builtinId="9" hidden="1"/>
    <cellStyle name="Gevolgde hyperlink" xfId="196" builtinId="9" hidden="1"/>
    <cellStyle name="Gevolgde hyperlink" xfId="198" builtinId="9" hidden="1"/>
    <cellStyle name="Gevolgde hyperlink" xfId="200" builtinId="9" hidden="1"/>
    <cellStyle name="Gevolgde hyperlink" xfId="202" builtinId="9" hidden="1"/>
    <cellStyle name="Gevolgde hyperlink" xfId="204" builtinId="9" hidden="1"/>
    <cellStyle name="Gevolgde hyperlink" xfId="206" builtinId="9" hidden="1"/>
    <cellStyle name="Gevolgde hyperlink" xfId="208" builtinId="9" hidden="1"/>
    <cellStyle name="Gevolgde hyperlink" xfId="210" builtinId="9" hidden="1"/>
    <cellStyle name="Gevolgde hyperlink" xfId="212" builtinId="9" hidden="1"/>
    <cellStyle name="Gevolgde hyperlink" xfId="214" builtinId="9" hidden="1"/>
    <cellStyle name="Gevolgde hyperlink" xfId="216" builtinId="9" hidden="1"/>
    <cellStyle name="Gevolgde hyperlink" xfId="218" builtinId="9" hidden="1"/>
    <cellStyle name="Gevolgde hyperlink" xfId="220" builtinId="9" hidden="1"/>
    <cellStyle name="Gevolgde hyperlink" xfId="222" builtinId="9" hidden="1"/>
    <cellStyle name="Gevolgde hyperlink" xfId="224" builtinId="9" hidden="1"/>
    <cellStyle name="Gevolgde hyperlink" xfId="226" builtinId="9" hidden="1"/>
    <cellStyle name="Gevolgde hyperlink" xfId="228" builtinId="9" hidden="1"/>
    <cellStyle name="Gevolgde hyperlink" xfId="230" builtinId="9" hidden="1"/>
    <cellStyle name="Gevolgde hyperlink" xfId="232" builtinId="9" hidden="1"/>
    <cellStyle name="Gevolgde hyperlink" xfId="234" builtinId="9" hidden="1"/>
    <cellStyle name="Gevolgde hyperlink" xfId="236" builtinId="9" hidden="1"/>
    <cellStyle name="Gevolgde hyperlink" xfId="238" builtinId="9" hidden="1"/>
    <cellStyle name="Gevolgde hyperlink" xfId="240" builtinId="9" hidden="1"/>
    <cellStyle name="Gevolgde hyperlink" xfId="242" builtinId="9" hidden="1"/>
    <cellStyle name="Gevolgde hyperlink" xfId="244" builtinId="9" hidden="1"/>
    <cellStyle name="Gevolgde hyperlink" xfId="246" builtinId="9" hidden="1"/>
    <cellStyle name="Gevolgde hyperlink" xfId="248" builtinId="9" hidden="1"/>
    <cellStyle name="Gevolgde hyperlink" xfId="250" builtinId="9" hidden="1"/>
    <cellStyle name="Gevolgde hyperlink" xfId="252" builtinId="9" hidden="1"/>
    <cellStyle name="Gevolgde hyperlink" xfId="254" builtinId="9" hidden="1"/>
    <cellStyle name="Gevolgde hyperlink" xfId="256" builtinId="9" hidden="1"/>
    <cellStyle name="Gevolgde hyperlink" xfId="258" builtinId="9" hidden="1"/>
    <cellStyle name="Gevolgde hyperlink" xfId="260" builtinId="9" hidden="1"/>
    <cellStyle name="Gevolgde hyperlink" xfId="262" builtinId="9" hidden="1"/>
    <cellStyle name="Gevolgde hyperlink" xfId="264" builtinId="9" hidden="1"/>
    <cellStyle name="Gevolgde hyperlink" xfId="266" builtinId="9" hidden="1"/>
    <cellStyle name="Gevolgde hyperlink" xfId="268" builtinId="9" hidden="1"/>
    <cellStyle name="Gevolgde hyperlink" xfId="270" builtinId="9" hidden="1"/>
    <cellStyle name="Gevolgde hyperlink" xfId="272" builtinId="9" hidden="1"/>
    <cellStyle name="Gevolgde hyperlink" xfId="274" builtinId="9" hidden="1"/>
    <cellStyle name="Gevolgde hyperlink" xfId="276" builtinId="9" hidden="1"/>
    <cellStyle name="Gevolgde hyperlink" xfId="278" builtinId="9" hidden="1"/>
    <cellStyle name="Gevolgde hyperlink" xfId="280" builtinId="9" hidden="1"/>
    <cellStyle name="Gevolgde hyperlink" xfId="282" builtinId="9" hidden="1"/>
    <cellStyle name="Gevolgde hyperlink" xfId="284" builtinId="9" hidden="1"/>
    <cellStyle name="Gevolgde hyperlink" xfId="286" builtinId="9" hidden="1"/>
    <cellStyle name="Gevolgde hyperlink" xfId="288" builtinId="9" hidden="1"/>
    <cellStyle name="Gevolgde hyperlink" xfId="290" builtinId="9" hidden="1"/>
    <cellStyle name="Gevolgde hyperlink" xfId="292" builtinId="9" hidden="1"/>
    <cellStyle name="Gevolgde hyperlink" xfId="294" builtinId="9" hidden="1"/>
    <cellStyle name="Gevolgde hyperlink" xfId="296" builtinId="9" hidden="1"/>
    <cellStyle name="Gevolgde hyperlink" xfId="298" builtinId="9" hidden="1"/>
    <cellStyle name="Gevolgde hyperlink" xfId="300" builtinId="9" hidden="1"/>
    <cellStyle name="Gevolgde hyperlink" xfId="302" builtinId="9" hidden="1"/>
    <cellStyle name="Gevolgde hyperlink" xfId="304" builtinId="9" hidden="1"/>
    <cellStyle name="Gevolgde hyperlink" xfId="306" builtinId="9" hidden="1"/>
    <cellStyle name="Gevolgde hyperlink" xfId="308" builtinId="9" hidden="1"/>
    <cellStyle name="Gevolgde hyperlink" xfId="310" builtinId="9" hidden="1"/>
    <cellStyle name="Gevolgde hyperlink" xfId="312" builtinId="9" hidden="1"/>
    <cellStyle name="Gevolgde hyperlink" xfId="314" builtinId="9" hidden="1"/>
    <cellStyle name="Gevolgde hyperlink" xfId="316" builtinId="9" hidden="1"/>
    <cellStyle name="Gevolgde hyperlink" xfId="318" builtinId="9" hidden="1"/>
    <cellStyle name="Gevolgde hyperlink" xfId="320" builtinId="9" hidden="1"/>
    <cellStyle name="Gevolgde hyperlink" xfId="322" builtinId="9" hidden="1"/>
    <cellStyle name="Gevolgde hyperlink" xfId="324" builtinId="9" hidden="1"/>
    <cellStyle name="Gevolgde hyperlink" xfId="326" builtinId="9" hidden="1"/>
    <cellStyle name="Gevolgde hyperlink" xfId="328" builtinId="9" hidden="1"/>
    <cellStyle name="Gevolgde hyperlink" xfId="330" builtinId="9" hidden="1"/>
    <cellStyle name="Gevolgde hyperlink" xfId="332" builtinId="9" hidden="1"/>
    <cellStyle name="Gevolgde hyperlink" xfId="334" builtinId="9" hidden="1"/>
    <cellStyle name="Gevolgde hyperlink" xfId="336" builtinId="9" hidden="1"/>
    <cellStyle name="Gevolgde hyperlink" xfId="338" builtinId="9" hidden="1"/>
    <cellStyle name="Gevolgde hyperlink" xfId="340" builtinId="9" hidden="1"/>
    <cellStyle name="Gevolgde hyperlink" xfId="342" builtinId="9" hidden="1"/>
    <cellStyle name="Gevolgde hyperlink" xfId="344" builtinId="9" hidden="1"/>
    <cellStyle name="Gevolgde hyperlink" xfId="346" builtinId="9" hidden="1"/>
    <cellStyle name="Gevolgde hyperlink" xfId="348" builtinId="9" hidden="1"/>
    <cellStyle name="Gevolgde hyperlink" xfId="350" builtinId="9" hidden="1"/>
    <cellStyle name="Gevolgde hyperlink" xfId="352" builtinId="9" hidden="1"/>
    <cellStyle name="Gevolgde hyperlink" xfId="354" builtinId="9" hidden="1"/>
    <cellStyle name="Gevolgde hyperlink" xfId="356" builtinId="9" hidden="1"/>
    <cellStyle name="Gevolgde hyperlink" xfId="358" builtinId="9" hidden="1"/>
    <cellStyle name="Gevolgde hyperlink" xfId="360" builtinId="9" hidden="1"/>
    <cellStyle name="Gevolgde hyperlink" xfId="362" builtinId="9" hidden="1"/>
    <cellStyle name="Gevolgde hyperlink" xfId="364" builtinId="9" hidden="1"/>
    <cellStyle name="Gevolgde hyperlink" xfId="366" builtinId="9" hidden="1"/>
    <cellStyle name="Gevolgde hyperlink" xfId="368" builtinId="9" hidden="1"/>
    <cellStyle name="Gevolgde hyperlink" xfId="370" builtinId="9" hidden="1"/>
    <cellStyle name="Gevolgde hyperlink" xfId="372" builtinId="9" hidden="1"/>
    <cellStyle name="Gevolgde hyperlink" xfId="374" builtinId="9" hidden="1"/>
    <cellStyle name="Gevolgde hyperlink" xfId="376" builtinId="9" hidden="1"/>
    <cellStyle name="Gevolgde hyperlink" xfId="378" builtinId="9" hidden="1"/>
    <cellStyle name="Gevolgde hyperlink" xfId="380" builtinId="9" hidden="1"/>
    <cellStyle name="Gevolgde hyperlink" xfId="382" builtinId="9" hidden="1"/>
    <cellStyle name="Gevolgde hyperlink" xfId="384" builtinId="9" hidden="1"/>
    <cellStyle name="Gevolgde hyperlink" xfId="386" builtinId="9" hidden="1"/>
    <cellStyle name="Gevolgde hyperlink" xfId="388" builtinId="9" hidden="1"/>
    <cellStyle name="Gevolgde hyperlink" xfId="390" builtinId="9" hidden="1"/>
    <cellStyle name="Gevolgde hyperlink" xfId="392" builtinId="9" hidden="1"/>
    <cellStyle name="Gevolgde hyperlink" xfId="394" builtinId="9" hidden="1"/>
    <cellStyle name="Gevolgde hyperlink" xfId="396" builtinId="9" hidden="1"/>
    <cellStyle name="Gevolgde hyperlink" xfId="398" builtinId="9" hidden="1"/>
    <cellStyle name="Gevolgde hyperlink" xfId="400" builtinId="9" hidden="1"/>
    <cellStyle name="Gevolgde hyperlink" xfId="402" builtinId="9" hidden="1"/>
    <cellStyle name="Gevolgde hyperlink" xfId="404" builtinId="9" hidden="1"/>
    <cellStyle name="Gevolgde hyperlink" xfId="406" builtinId="9" hidden="1"/>
    <cellStyle name="Gevolgde hyperlink" xfId="408" builtinId="9" hidden="1"/>
    <cellStyle name="Gevolgde hyperlink" xfId="410" builtinId="9" hidden="1"/>
    <cellStyle name="Gevolgde hyperlink" xfId="412" builtinId="9" hidden="1"/>
    <cellStyle name="Gevolgde hyperlink" xfId="414" builtinId="9" hidden="1"/>
    <cellStyle name="Gevolgde hyperlink" xfId="416" builtinId="9" hidden="1"/>
    <cellStyle name="Gevolgde hyperlink" xfId="418" builtinId="9" hidden="1"/>
    <cellStyle name="Gevolgde hyperlink" xfId="420" builtinId="9" hidden="1"/>
    <cellStyle name="Gevolgde hyperlink" xfId="422" builtinId="9" hidden="1"/>
    <cellStyle name="Gevolgde hyperlink" xfId="424" builtinId="9" hidden="1"/>
    <cellStyle name="Gevolgde hyperlink" xfId="426" builtinId="9" hidden="1"/>
    <cellStyle name="Gevolgde hyperlink" xfId="428" builtinId="9" hidden="1"/>
    <cellStyle name="Gevolgde hyperlink" xfId="430" builtinId="9" hidden="1"/>
    <cellStyle name="Gevolgde hyperlink" xfId="432" builtinId="9" hidden="1"/>
    <cellStyle name="Gevolgde hyperlink" xfId="434" builtinId="9" hidden="1"/>
    <cellStyle name="Gevolgde hyperlink" xfId="436" builtinId="9" hidden="1"/>
    <cellStyle name="Gevolgde hyperlink" xfId="438" builtinId="9" hidden="1"/>
    <cellStyle name="Gevolgde hyperlink" xfId="440" builtinId="9" hidden="1"/>
    <cellStyle name="Gevolgde hyperlink" xfId="442" builtinId="9" hidden="1"/>
    <cellStyle name="Gevolgde hyperlink" xfId="444" builtinId="9" hidden="1"/>
    <cellStyle name="Gevolgde hyperlink" xfId="446" builtinId="9" hidden="1"/>
    <cellStyle name="Gevolgde hyperlink" xfId="448" builtinId="9" hidden="1"/>
    <cellStyle name="Gevolgde hyperlink" xfId="450" builtinId="9" hidden="1"/>
    <cellStyle name="Gevolgde hyperlink" xfId="452" builtinId="9" hidden="1"/>
    <cellStyle name="Gevolgde hyperlink" xfId="454" builtinId="9" hidden="1"/>
    <cellStyle name="Gevolgde hyperlink" xfId="456" builtinId="9" hidden="1"/>
    <cellStyle name="Gevolgde hyperlink" xfId="458" builtinId="9" hidden="1"/>
    <cellStyle name="Gevolgde hyperlink" xfId="460" builtinId="9" hidden="1"/>
    <cellStyle name="Gevolgde hyperlink" xfId="46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Norma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nl-NL"/>
              <a:t>MCOP februari</a:t>
            </a:r>
            <a:r>
              <a:rPr lang="nl-NL" baseline="0"/>
              <a:t> </a:t>
            </a:r>
            <a:r>
              <a:rPr lang="nl-NL"/>
              <a:t> 2018 als functie van </a:t>
            </a:r>
          </a:p>
          <a:p>
            <a:pPr>
              <a:defRPr/>
            </a:pPr>
            <a:r>
              <a:rPr lang="nl-NL"/>
              <a:t>Level CV systeem  bij aanvoer</a:t>
            </a:r>
            <a:r>
              <a:rPr lang="nl-NL" baseline="0"/>
              <a:t> temp bij 2C buiten</a:t>
            </a:r>
            <a:endParaRPr lang="nl-NL"/>
          </a:p>
        </c:rich>
      </c:tx>
      <c:layout>
        <c:manualLayout>
          <c:xMode val="edge"/>
          <c:yMode val="edge"/>
          <c:x val="0.187179105210601"/>
          <c:y val="0.0222119767923746"/>
        </c:manualLayout>
      </c:layout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'monitoring 2017'!$X$18</c:f>
              <c:strCache>
                <c:ptCount val="1"/>
                <c:pt idx="0">
                  <c:v>COP</c:v>
                </c:pt>
              </c:strCache>
            </c:strRef>
          </c:tx>
          <c:spPr>
            <a:ln w="4762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'monitoring 2017'!$W$19:$W$44</c:f>
              <c:numCache>
                <c:formatCode>General</c:formatCode>
                <c:ptCount val="26"/>
                <c:pt idx="0">
                  <c:v>39.0</c:v>
                </c:pt>
                <c:pt idx="1">
                  <c:v>31.0</c:v>
                </c:pt>
                <c:pt idx="2">
                  <c:v>28.0</c:v>
                </c:pt>
                <c:pt idx="3">
                  <c:v>28.0</c:v>
                </c:pt>
                <c:pt idx="4">
                  <c:v>37.0</c:v>
                </c:pt>
                <c:pt idx="5">
                  <c:v>32.0</c:v>
                </c:pt>
                <c:pt idx="6">
                  <c:v>33.0</c:v>
                </c:pt>
                <c:pt idx="7">
                  <c:v>26.0</c:v>
                </c:pt>
                <c:pt idx="8">
                  <c:v>31.0</c:v>
                </c:pt>
                <c:pt idx="10">
                  <c:v>39.0</c:v>
                </c:pt>
                <c:pt idx="11">
                  <c:v>35.0</c:v>
                </c:pt>
                <c:pt idx="12">
                  <c:v>30.0</c:v>
                </c:pt>
                <c:pt idx="13">
                  <c:v>29.0</c:v>
                </c:pt>
                <c:pt idx="14">
                  <c:v>29.0</c:v>
                </c:pt>
                <c:pt idx="15">
                  <c:v>30.0</c:v>
                </c:pt>
                <c:pt idx="16">
                  <c:v>32.0</c:v>
                </c:pt>
                <c:pt idx="17">
                  <c:v>36.0</c:v>
                </c:pt>
                <c:pt idx="18">
                  <c:v>30.0</c:v>
                </c:pt>
                <c:pt idx="19">
                  <c:v>32.0</c:v>
                </c:pt>
                <c:pt idx="20">
                  <c:v>32.0</c:v>
                </c:pt>
                <c:pt idx="21">
                  <c:v>33.0</c:v>
                </c:pt>
                <c:pt idx="22">
                  <c:v>35.0</c:v>
                </c:pt>
                <c:pt idx="23">
                  <c:v>35.0</c:v>
                </c:pt>
                <c:pt idx="24">
                  <c:v>37.0</c:v>
                </c:pt>
                <c:pt idx="25">
                  <c:v>31.0</c:v>
                </c:pt>
              </c:numCache>
            </c:numRef>
          </c:xVal>
          <c:yVal>
            <c:numRef>
              <c:f>'monitoring 2017'!$X$19:$X$44</c:f>
              <c:numCache>
                <c:formatCode>0.00</c:formatCode>
                <c:ptCount val="26"/>
                <c:pt idx="0">
                  <c:v>3.336363636363636</c:v>
                </c:pt>
                <c:pt idx="1">
                  <c:v>3.367251461988304</c:v>
                </c:pt>
                <c:pt idx="2">
                  <c:v>4.08282208588957</c:v>
                </c:pt>
                <c:pt idx="3">
                  <c:v>4.044091710758377</c:v>
                </c:pt>
                <c:pt idx="4">
                  <c:v>3.141176470588235</c:v>
                </c:pt>
                <c:pt idx="5">
                  <c:v>3.41409691629956</c:v>
                </c:pt>
                <c:pt idx="6">
                  <c:v>4.054325955734407</c:v>
                </c:pt>
                <c:pt idx="7">
                  <c:v>4.292358803986711</c:v>
                </c:pt>
                <c:pt idx="8">
                  <c:v>3.914127423822715</c:v>
                </c:pt>
                <c:pt idx="10">
                  <c:v>3.549931600547195</c:v>
                </c:pt>
                <c:pt idx="11">
                  <c:v>4.217289719626168</c:v>
                </c:pt>
                <c:pt idx="12">
                  <c:v>3.569007263922518</c:v>
                </c:pt>
                <c:pt idx="13">
                  <c:v>3.975877192982456</c:v>
                </c:pt>
                <c:pt idx="14">
                  <c:v>3.949910554561717</c:v>
                </c:pt>
                <c:pt idx="15">
                  <c:v>3.544736842105263</c:v>
                </c:pt>
                <c:pt idx="16">
                  <c:v>3.03257790368272</c:v>
                </c:pt>
                <c:pt idx="17">
                  <c:v>3.317972350230415</c:v>
                </c:pt>
                <c:pt idx="18">
                  <c:v>3.376210235131397</c:v>
                </c:pt>
                <c:pt idx="19">
                  <c:v>3.73828125</c:v>
                </c:pt>
                <c:pt idx="20">
                  <c:v>3.794165316045381</c:v>
                </c:pt>
                <c:pt idx="21">
                  <c:v>3.08413001912046</c:v>
                </c:pt>
                <c:pt idx="22">
                  <c:v>3.918918918918919</c:v>
                </c:pt>
                <c:pt idx="23">
                  <c:v>3.256842105263158</c:v>
                </c:pt>
                <c:pt idx="24">
                  <c:v>2.933250927070457</c:v>
                </c:pt>
                <c:pt idx="25">
                  <c:v>3.696390658174097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6366776"/>
        <c:axId val="2066369560"/>
      </c:scatterChart>
      <c:valAx>
        <c:axId val="2066366776"/>
        <c:scaling>
          <c:orientation val="minMax"/>
          <c:min val="24.0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/>
            </a:pPr>
            <a:endParaRPr lang="nl-NL"/>
          </a:p>
        </c:txPr>
        <c:crossAx val="2066369560"/>
        <c:crosses val="autoZero"/>
        <c:crossBetween val="midCat"/>
        <c:majorUnit val="1.0"/>
      </c:valAx>
      <c:valAx>
        <c:axId val="2066369560"/>
        <c:scaling>
          <c:orientation val="minMax"/>
          <c:min val="3.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nl-NL"/>
          </a:p>
        </c:txPr>
        <c:crossAx val="20663667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419100</xdr:colOff>
      <xdr:row>21</xdr:row>
      <xdr:rowOff>101600</xdr:rowOff>
    </xdr:from>
    <xdr:to>
      <xdr:col>36</xdr:col>
      <xdr:colOff>279400</xdr:colOff>
      <xdr:row>41</xdr:row>
      <xdr:rowOff>50800</xdr:rowOff>
    </xdr:to>
    <xdr:graphicFrame macro="">
      <xdr:nvGraphicFramePr>
        <xdr:cNvPr id="4" name="Grafiek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135"/>
  <sheetViews>
    <sheetView zoomScale="70" zoomScaleNormal="70" zoomScalePageLayoutView="70" workbookViewId="0">
      <selection activeCell="AA14" sqref="AA14"/>
    </sheetView>
  </sheetViews>
  <sheetFormatPr baseColWidth="10" defaultRowHeight="15" x14ac:dyDescent="0"/>
  <cols>
    <col min="2" max="2" width="13.33203125" customWidth="1"/>
    <col min="3" max="3" width="15.1640625" customWidth="1"/>
    <col min="4" max="4" width="6.5" bestFit="1" customWidth="1"/>
    <col min="5" max="5" width="6.1640625" customWidth="1"/>
    <col min="6" max="6" width="7" customWidth="1"/>
    <col min="7" max="7" width="7.5" customWidth="1"/>
    <col min="8" max="8" width="8.33203125" customWidth="1"/>
    <col min="9" max="9" width="5.6640625" customWidth="1"/>
    <col min="10" max="10" width="6.1640625" customWidth="1"/>
    <col min="11" max="11" width="6.6640625" customWidth="1"/>
    <col min="12" max="12" width="6.33203125" customWidth="1"/>
    <col min="13" max="13" width="7.5" customWidth="1"/>
    <col min="14" max="14" width="7" customWidth="1"/>
    <col min="15" max="15" width="6.5" customWidth="1"/>
    <col min="16" max="16" width="7.5" customWidth="1"/>
    <col min="17" max="17" width="6.6640625" customWidth="1"/>
    <col min="18" max="19" width="6.83203125" customWidth="1"/>
    <col min="20" max="20" width="4.5" customWidth="1"/>
    <col min="21" max="21" width="12.6640625" customWidth="1"/>
    <col min="22" max="22" width="14.6640625" customWidth="1"/>
    <col min="23" max="23" width="4.5" customWidth="1"/>
    <col min="24" max="24" width="6.83203125" customWidth="1"/>
    <col min="25" max="25" width="6.1640625" customWidth="1"/>
    <col min="26" max="26" width="7.33203125" customWidth="1"/>
    <col min="27" max="27" width="7.5" customWidth="1"/>
    <col min="28" max="28" width="6.1640625" customWidth="1"/>
    <col min="29" max="29" width="6.5" customWidth="1"/>
    <col min="30" max="30" width="6" customWidth="1"/>
    <col min="31" max="31" width="5.83203125" customWidth="1"/>
    <col min="32" max="32" width="6.83203125" customWidth="1"/>
    <col min="33" max="33" width="6.1640625" customWidth="1"/>
    <col min="34" max="34" width="5.83203125" customWidth="1"/>
    <col min="35" max="35" width="6" customWidth="1"/>
    <col min="36" max="36" width="7.1640625" customWidth="1"/>
    <col min="37" max="37" width="5.6640625" customWidth="1"/>
    <col min="38" max="38" width="5.83203125" customWidth="1"/>
    <col min="39" max="39" width="7" customWidth="1"/>
    <col min="40" max="40" width="5.83203125" customWidth="1"/>
    <col min="41" max="41" width="6.1640625" customWidth="1"/>
    <col min="42" max="42" width="6.33203125" customWidth="1"/>
    <col min="43" max="43" width="6" customWidth="1"/>
    <col min="44" max="44" width="5.83203125" customWidth="1"/>
    <col min="45" max="45" width="6.5" customWidth="1"/>
    <col min="46" max="46" width="6.33203125" customWidth="1"/>
    <col min="47" max="47" width="6.6640625" customWidth="1"/>
    <col min="48" max="48" width="6" customWidth="1"/>
    <col min="49" max="49" width="7" customWidth="1"/>
    <col min="50" max="50" width="6.6640625" customWidth="1"/>
    <col min="51" max="51" width="6.33203125" customWidth="1"/>
    <col min="52" max="52" width="5.83203125" customWidth="1"/>
  </cols>
  <sheetData>
    <row r="2" spans="2:52">
      <c r="U2" t="s">
        <v>121</v>
      </c>
    </row>
    <row r="3" spans="2:52" ht="20">
      <c r="C3" t="s">
        <v>134</v>
      </c>
      <c r="U3" s="1" t="s">
        <v>0</v>
      </c>
    </row>
    <row r="4" spans="2:52" ht="20">
      <c r="C4" s="1" t="s">
        <v>0</v>
      </c>
      <c r="U4" s="34" t="s">
        <v>40</v>
      </c>
    </row>
    <row r="5" spans="2:52" ht="20">
      <c r="C5" s="34" t="s">
        <v>40</v>
      </c>
      <c r="M5" s="122" t="s">
        <v>135</v>
      </c>
      <c r="N5" s="123"/>
      <c r="O5" s="123"/>
      <c r="P5" s="123"/>
      <c r="Q5" s="124">
        <f>$I$43</f>
        <v>4.2613618534595474</v>
      </c>
      <c r="U5" t="s">
        <v>120</v>
      </c>
    </row>
    <row r="6" spans="2:52">
      <c r="C6" s="2" t="s">
        <v>16</v>
      </c>
      <c r="D6" t="s">
        <v>24</v>
      </c>
      <c r="E6" t="s">
        <v>47</v>
      </c>
      <c r="U6" t="s">
        <v>24</v>
      </c>
      <c r="V6" t="s">
        <v>47</v>
      </c>
    </row>
    <row r="7" spans="2:52">
      <c r="C7" s="2" t="s">
        <v>31</v>
      </c>
      <c r="D7" t="s">
        <v>48</v>
      </c>
      <c r="E7" t="s">
        <v>53</v>
      </c>
      <c r="U7" t="s">
        <v>48</v>
      </c>
      <c r="V7" t="s">
        <v>53</v>
      </c>
    </row>
    <row r="8" spans="2:52">
      <c r="C8" s="2" t="s">
        <v>17</v>
      </c>
      <c r="D8" t="s">
        <v>15</v>
      </c>
      <c r="E8" t="s">
        <v>45</v>
      </c>
      <c r="U8" t="s">
        <v>15</v>
      </c>
      <c r="V8" t="s">
        <v>45</v>
      </c>
    </row>
    <row r="9" spans="2:52" ht="20">
      <c r="C9" s="2" t="s">
        <v>18</v>
      </c>
      <c r="D9" t="s">
        <v>74</v>
      </c>
      <c r="E9" t="s">
        <v>46</v>
      </c>
      <c r="J9" s="1"/>
      <c r="U9" t="s">
        <v>74</v>
      </c>
      <c r="V9" t="s">
        <v>46</v>
      </c>
    </row>
    <row r="10" spans="2:52" ht="20">
      <c r="C10" s="2"/>
      <c r="K10" s="1" t="s">
        <v>91</v>
      </c>
    </row>
    <row r="11" spans="2:52" ht="16" thickBot="1">
      <c r="H11">
        <v>2016</v>
      </c>
      <c r="K11">
        <v>2016</v>
      </c>
      <c r="N11">
        <v>2016</v>
      </c>
      <c r="Q11">
        <v>2016</v>
      </c>
      <c r="AA11" t="s">
        <v>117</v>
      </c>
      <c r="AD11">
        <v>2017</v>
      </c>
      <c r="AG11">
        <v>2017</v>
      </c>
      <c r="AJ11">
        <v>2017</v>
      </c>
      <c r="AM11">
        <v>2017</v>
      </c>
      <c r="AP11">
        <v>2017</v>
      </c>
      <c r="AS11">
        <v>2017</v>
      </c>
      <c r="AV11">
        <v>2017</v>
      </c>
      <c r="AY11">
        <v>2017</v>
      </c>
    </row>
    <row r="12" spans="2:52">
      <c r="B12" s="14"/>
      <c r="C12" s="15"/>
      <c r="D12" s="15"/>
      <c r="E12" s="15"/>
      <c r="F12" s="15" t="s">
        <v>64</v>
      </c>
      <c r="G12" s="95"/>
      <c r="H12" s="100" t="s">
        <v>116</v>
      </c>
      <c r="I12" s="96"/>
      <c r="J12" s="4"/>
      <c r="K12" s="4" t="s">
        <v>19</v>
      </c>
      <c r="L12" s="5"/>
      <c r="M12" s="4"/>
      <c r="N12" s="4" t="s">
        <v>20</v>
      </c>
      <c r="O12" s="4"/>
      <c r="P12" s="3"/>
      <c r="Q12" s="4" t="s">
        <v>21</v>
      </c>
      <c r="R12" s="5"/>
      <c r="S12" s="4"/>
      <c r="U12" s="14"/>
      <c r="V12" s="15"/>
      <c r="W12" s="15"/>
      <c r="X12" s="15"/>
      <c r="Y12" s="15" t="s">
        <v>64</v>
      </c>
      <c r="Z12" s="99"/>
      <c r="AA12" s="100">
        <v>2017</v>
      </c>
      <c r="AB12" s="101"/>
      <c r="AC12" s="4"/>
      <c r="AD12" s="4" t="s">
        <v>66</v>
      </c>
      <c r="AE12" s="4"/>
      <c r="AF12" s="72"/>
      <c r="AG12" s="4" t="s">
        <v>80</v>
      </c>
      <c r="AH12" s="5"/>
      <c r="AI12" s="3"/>
      <c r="AJ12" s="4" t="s">
        <v>87</v>
      </c>
      <c r="AK12" s="5"/>
      <c r="AL12" s="3"/>
      <c r="AM12" s="4" t="s">
        <v>92</v>
      </c>
      <c r="AN12" s="5"/>
      <c r="AO12" s="3" t="s">
        <v>96</v>
      </c>
      <c r="AP12" s="4" t="s">
        <v>97</v>
      </c>
      <c r="AQ12" s="5" t="s">
        <v>98</v>
      </c>
      <c r="AR12" s="3"/>
      <c r="AS12" s="4"/>
      <c r="AT12" s="5"/>
      <c r="AU12" s="3"/>
      <c r="AV12" s="4"/>
      <c r="AW12" s="5"/>
      <c r="AX12" s="3"/>
      <c r="AY12" s="4" t="s">
        <v>119</v>
      </c>
      <c r="AZ12" s="5"/>
    </row>
    <row r="13" spans="2:52">
      <c r="B13" s="18" t="s">
        <v>1</v>
      </c>
      <c r="C13" s="7" t="s">
        <v>3</v>
      </c>
      <c r="D13" s="10" t="s">
        <v>6</v>
      </c>
      <c r="E13" s="10" t="s">
        <v>12</v>
      </c>
      <c r="F13" s="7" t="s">
        <v>69</v>
      </c>
      <c r="G13" s="82" t="s">
        <v>115</v>
      </c>
      <c r="H13" s="7"/>
      <c r="I13" s="17"/>
      <c r="J13" s="25" t="s">
        <v>29</v>
      </c>
      <c r="K13" s="41">
        <v>9.9</v>
      </c>
      <c r="L13" s="42" t="s">
        <v>42</v>
      </c>
      <c r="M13" s="25" t="s">
        <v>30</v>
      </c>
      <c r="N13" s="35">
        <v>5.4</v>
      </c>
      <c r="O13" s="25" t="s">
        <v>42</v>
      </c>
      <c r="P13" s="40" t="s">
        <v>30</v>
      </c>
      <c r="Q13" s="41">
        <v>4.7</v>
      </c>
      <c r="R13" s="42" t="s">
        <v>42</v>
      </c>
      <c r="S13" s="25"/>
      <c r="U13" s="18" t="s">
        <v>1</v>
      </c>
      <c r="V13" s="7" t="s">
        <v>3</v>
      </c>
      <c r="W13" s="10" t="s">
        <v>6</v>
      </c>
      <c r="X13" s="10" t="s">
        <v>12</v>
      </c>
      <c r="Y13" s="7" t="s">
        <v>69</v>
      </c>
      <c r="Z13" s="102" t="s">
        <v>141</v>
      </c>
      <c r="AA13" s="103" t="s">
        <v>98</v>
      </c>
      <c r="AB13" s="104"/>
      <c r="AC13" s="25" t="s">
        <v>30</v>
      </c>
      <c r="AD13" s="41">
        <v>1.6</v>
      </c>
      <c r="AE13" s="25" t="s">
        <v>42</v>
      </c>
      <c r="AF13" s="73" t="s">
        <v>30</v>
      </c>
      <c r="AG13" s="41">
        <v>5.0999999999999996</v>
      </c>
      <c r="AH13" s="42" t="s">
        <v>42</v>
      </c>
      <c r="AI13" s="40" t="s">
        <v>30</v>
      </c>
      <c r="AJ13" s="41">
        <v>8.6</v>
      </c>
      <c r="AK13" s="42" t="s">
        <v>42</v>
      </c>
      <c r="AL13" s="40" t="s">
        <v>30</v>
      </c>
      <c r="AM13" s="41">
        <v>8.6999999999999993</v>
      </c>
      <c r="AN13" s="42" t="s">
        <v>42</v>
      </c>
      <c r="AO13" s="40" t="s">
        <v>30</v>
      </c>
      <c r="AP13" s="41"/>
      <c r="AQ13" s="42" t="s">
        <v>42</v>
      </c>
      <c r="AR13" s="40"/>
      <c r="AS13" s="41"/>
      <c r="AT13" s="42"/>
      <c r="AU13" s="40"/>
      <c r="AV13" s="41"/>
      <c r="AW13" s="42"/>
      <c r="AX13" s="40" t="s">
        <v>30</v>
      </c>
      <c r="AY13" s="41"/>
      <c r="AZ13" s="42" t="s">
        <v>42</v>
      </c>
    </row>
    <row r="14" spans="2:52">
      <c r="B14" s="18"/>
      <c r="C14" s="7"/>
      <c r="D14" s="10" t="s">
        <v>10</v>
      </c>
      <c r="E14" s="10" t="s">
        <v>13</v>
      </c>
      <c r="F14" s="10" t="s">
        <v>63</v>
      </c>
      <c r="G14" s="83" t="s">
        <v>93</v>
      </c>
      <c r="H14" s="10" t="s">
        <v>13</v>
      </c>
      <c r="I14" s="16" t="s">
        <v>7</v>
      </c>
      <c r="J14" s="10" t="s">
        <v>11</v>
      </c>
      <c r="K14" s="10" t="s">
        <v>13</v>
      </c>
      <c r="L14" s="8" t="s">
        <v>9</v>
      </c>
      <c r="M14" s="7" t="s">
        <v>11</v>
      </c>
      <c r="N14" s="10" t="s">
        <v>13</v>
      </c>
      <c r="O14" s="7" t="s">
        <v>9</v>
      </c>
      <c r="P14" s="9" t="s">
        <v>11</v>
      </c>
      <c r="Q14" s="10" t="s">
        <v>13</v>
      </c>
      <c r="R14" s="8" t="s">
        <v>9</v>
      </c>
      <c r="S14" s="7"/>
      <c r="U14" s="18"/>
      <c r="V14" s="7"/>
      <c r="W14" s="10" t="s">
        <v>10</v>
      </c>
      <c r="X14" s="10" t="s">
        <v>13</v>
      </c>
      <c r="Y14" s="10" t="s">
        <v>63</v>
      </c>
      <c r="Z14" s="105" t="s">
        <v>11</v>
      </c>
      <c r="AA14" s="106" t="s">
        <v>13</v>
      </c>
      <c r="AB14" s="94" t="s">
        <v>9</v>
      </c>
      <c r="AC14" s="10" t="s">
        <v>11</v>
      </c>
      <c r="AD14" s="10" t="s">
        <v>13</v>
      </c>
      <c r="AE14" s="7" t="s">
        <v>9</v>
      </c>
      <c r="AF14" s="74" t="s">
        <v>11</v>
      </c>
      <c r="AG14" s="10" t="s">
        <v>13</v>
      </c>
      <c r="AH14" s="8" t="s">
        <v>9</v>
      </c>
      <c r="AI14" s="9" t="s">
        <v>11</v>
      </c>
      <c r="AJ14" s="10" t="s">
        <v>13</v>
      </c>
      <c r="AK14" s="8" t="s">
        <v>9</v>
      </c>
      <c r="AL14" s="9" t="s">
        <v>11</v>
      </c>
      <c r="AM14" s="10" t="s">
        <v>13</v>
      </c>
      <c r="AN14" s="8" t="s">
        <v>9</v>
      </c>
      <c r="AO14" s="9" t="s">
        <v>11</v>
      </c>
      <c r="AP14" s="10" t="s">
        <v>13</v>
      </c>
      <c r="AQ14" s="8" t="s">
        <v>9</v>
      </c>
      <c r="AR14" s="9"/>
      <c r="AS14" s="10"/>
      <c r="AT14" s="8"/>
      <c r="AU14" s="9"/>
      <c r="AV14" s="10"/>
      <c r="AW14" s="8"/>
      <c r="AX14" s="9" t="s">
        <v>11</v>
      </c>
      <c r="AY14" s="10" t="s">
        <v>13</v>
      </c>
      <c r="AZ14" s="8" t="s">
        <v>9</v>
      </c>
    </row>
    <row r="15" spans="2:52" ht="16" thickBot="1">
      <c r="B15" s="18"/>
      <c r="C15" s="7"/>
      <c r="D15" s="10" t="s">
        <v>5</v>
      </c>
      <c r="E15" s="10" t="s">
        <v>14</v>
      </c>
      <c r="F15" s="10" t="s">
        <v>62</v>
      </c>
      <c r="G15" s="84" t="s">
        <v>8</v>
      </c>
      <c r="H15" s="23" t="s">
        <v>8</v>
      </c>
      <c r="I15" s="24"/>
      <c r="J15" s="20" t="s">
        <v>8</v>
      </c>
      <c r="K15" s="20" t="s">
        <v>8</v>
      </c>
      <c r="L15" s="21"/>
      <c r="M15" s="20" t="s">
        <v>8</v>
      </c>
      <c r="N15" s="20" t="s">
        <v>8</v>
      </c>
      <c r="O15" s="20"/>
      <c r="P15" s="22" t="s">
        <v>8</v>
      </c>
      <c r="Q15" s="20" t="s">
        <v>8</v>
      </c>
      <c r="R15" s="13"/>
      <c r="S15" s="12"/>
      <c r="U15" s="18"/>
      <c r="V15" s="7"/>
      <c r="W15" s="10" t="s">
        <v>5</v>
      </c>
      <c r="X15" s="10" t="s">
        <v>14</v>
      </c>
      <c r="Y15" s="10" t="s">
        <v>62</v>
      </c>
      <c r="Z15" s="107" t="s">
        <v>8</v>
      </c>
      <c r="AA15" s="108" t="s">
        <v>8</v>
      </c>
      <c r="AB15" s="109"/>
      <c r="AC15" s="20" t="s">
        <v>8</v>
      </c>
      <c r="AD15" s="20" t="s">
        <v>8</v>
      </c>
      <c r="AE15" s="12"/>
      <c r="AF15" s="75" t="s">
        <v>8</v>
      </c>
      <c r="AG15" s="20" t="s">
        <v>8</v>
      </c>
      <c r="AH15" s="13"/>
      <c r="AI15" s="22" t="s">
        <v>8</v>
      </c>
      <c r="AJ15" s="20" t="s">
        <v>8</v>
      </c>
      <c r="AK15" s="13"/>
      <c r="AL15" s="22" t="s">
        <v>8</v>
      </c>
      <c r="AM15" s="20" t="s">
        <v>8</v>
      </c>
      <c r="AN15" s="13"/>
      <c r="AO15" s="22" t="s">
        <v>8</v>
      </c>
      <c r="AP15" s="20" t="s">
        <v>8</v>
      </c>
      <c r="AQ15" s="13"/>
      <c r="AR15" s="22"/>
      <c r="AS15" s="20"/>
      <c r="AT15" s="13"/>
      <c r="AU15" s="22"/>
      <c r="AV15" s="20"/>
      <c r="AW15" s="13"/>
      <c r="AX15" s="22" t="s">
        <v>8</v>
      </c>
      <c r="AY15" s="20" t="s">
        <v>8</v>
      </c>
      <c r="AZ15" s="13"/>
    </row>
    <row r="16" spans="2:52">
      <c r="B16" s="32" t="s">
        <v>43</v>
      </c>
      <c r="C16" s="7"/>
      <c r="D16" s="10"/>
      <c r="E16" s="10"/>
      <c r="F16" s="10"/>
      <c r="G16" s="89"/>
      <c r="H16" s="90"/>
      <c r="I16" s="91"/>
      <c r="J16" s="10"/>
      <c r="K16" s="10"/>
      <c r="L16" s="29"/>
      <c r="M16" s="10"/>
      <c r="N16" s="10"/>
      <c r="O16" s="10"/>
      <c r="P16" s="9"/>
      <c r="Q16" s="10"/>
      <c r="R16" s="8"/>
      <c r="S16" s="7"/>
      <c r="U16" s="32" t="s">
        <v>43</v>
      </c>
      <c r="V16" s="7"/>
      <c r="W16" s="10"/>
      <c r="X16" s="10"/>
      <c r="Y16" s="10"/>
      <c r="Z16" s="105"/>
      <c r="AA16" s="106"/>
      <c r="AB16" s="110"/>
      <c r="AC16" s="10"/>
      <c r="AD16" s="10"/>
      <c r="AE16" s="7"/>
      <c r="AF16" s="76"/>
      <c r="AG16" s="7"/>
      <c r="AH16" s="8"/>
      <c r="AI16" s="3"/>
      <c r="AJ16" s="4"/>
      <c r="AK16" s="4"/>
      <c r="AL16" s="3"/>
      <c r="AM16" s="4"/>
      <c r="AN16" s="5"/>
      <c r="AO16" s="3"/>
      <c r="AP16" s="4"/>
      <c r="AQ16" s="4"/>
      <c r="AR16" s="3"/>
      <c r="AS16" s="4"/>
      <c r="AT16" s="5"/>
      <c r="AU16" s="3"/>
      <c r="AV16" s="4"/>
      <c r="AW16" s="5"/>
      <c r="AX16" s="3"/>
      <c r="AY16" s="4"/>
      <c r="AZ16" s="5"/>
    </row>
    <row r="17" spans="2:52">
      <c r="B17" s="18" t="s">
        <v>2</v>
      </c>
      <c r="C17" s="7" t="s">
        <v>4</v>
      </c>
      <c r="D17" s="10">
        <v>5</v>
      </c>
      <c r="E17" s="10" t="s">
        <v>24</v>
      </c>
      <c r="F17" s="10" t="s">
        <v>71</v>
      </c>
      <c r="G17" s="92">
        <f>+J17+M17+P17+AC17+AF17+AI17+AL17+AL17+AO17</f>
        <v>3357</v>
      </c>
      <c r="H17" s="93">
        <f>+K17+N17+Q17+AD17+AG17+AJ17+AM17+AM17+AP17</f>
        <v>13538</v>
      </c>
      <c r="I17" s="94">
        <f>+H17/G17</f>
        <v>4.032767351802204</v>
      </c>
      <c r="J17" s="27">
        <v>240</v>
      </c>
      <c r="K17" s="7">
        <v>1180</v>
      </c>
      <c r="L17" s="11">
        <f>+K17/J17</f>
        <v>4.916666666666667</v>
      </c>
      <c r="M17" s="7">
        <v>413</v>
      </c>
      <c r="N17" s="28">
        <v>1697</v>
      </c>
      <c r="O17" s="38">
        <f>+N17/M17</f>
        <v>4.1089588377723967</v>
      </c>
      <c r="P17" s="6">
        <v>468</v>
      </c>
      <c r="Q17" s="28">
        <v>1853</v>
      </c>
      <c r="R17" s="11">
        <f>+Q17/P17</f>
        <v>3.9594017094017095</v>
      </c>
      <c r="S17" s="38"/>
      <c r="U17" s="18" t="s">
        <v>2</v>
      </c>
      <c r="V17" s="7" t="s">
        <v>4</v>
      </c>
      <c r="W17" s="10">
        <v>5</v>
      </c>
      <c r="X17" s="10" t="s">
        <v>24</v>
      </c>
      <c r="Y17" s="10" t="s">
        <v>71</v>
      </c>
      <c r="Z17" s="111">
        <f>+SUM(AC17,AF17,AI17,AL17,AO17,AR17,AU17,AX17)</f>
        <v>1947</v>
      </c>
      <c r="AA17" s="112">
        <f>+SUM(AD17,AG17,AJ17,AM17,AP17,AS17,AV17,AY17)</f>
        <v>7528</v>
      </c>
      <c r="AB17" s="113">
        <f>+AA17/Z17</f>
        <v>3.8664612223934256</v>
      </c>
      <c r="AC17" s="7">
        <v>560</v>
      </c>
      <c r="AD17" s="26">
        <v>1871</v>
      </c>
      <c r="AE17" s="38">
        <f>+AD17/AC17</f>
        <v>3.3410714285714285</v>
      </c>
      <c r="AF17" s="77">
        <v>531</v>
      </c>
      <c r="AG17" s="39">
        <v>2039</v>
      </c>
      <c r="AH17" s="11">
        <f>+AG17/AF17</f>
        <v>3.8399246704331449</v>
      </c>
      <c r="AI17" s="52">
        <v>347</v>
      </c>
      <c r="AJ17" s="51">
        <v>1511</v>
      </c>
      <c r="AK17" s="57">
        <f>+AJ17/AI17</f>
        <v>4.3544668587896256</v>
      </c>
      <c r="AL17" s="33">
        <v>289</v>
      </c>
      <c r="AM17" s="39">
        <v>1280</v>
      </c>
      <c r="AN17" s="11">
        <f>+AM17/AL17</f>
        <v>4.429065743944637</v>
      </c>
      <c r="AO17" s="6">
        <v>220</v>
      </c>
      <c r="AP17" s="39">
        <v>827</v>
      </c>
      <c r="AQ17" s="38">
        <f>+AP17/AO17</f>
        <v>3.7590909090909093</v>
      </c>
      <c r="AR17" s="33"/>
      <c r="AS17" s="86"/>
      <c r="AT17" s="11"/>
      <c r="AU17" s="6"/>
      <c r="AV17" s="7"/>
      <c r="AW17" s="11"/>
      <c r="AX17" s="6"/>
      <c r="AY17" s="7"/>
      <c r="AZ17" s="8"/>
    </row>
    <row r="18" spans="2:52">
      <c r="B18" s="18" t="s">
        <v>22</v>
      </c>
      <c r="C18" s="7" t="s">
        <v>23</v>
      </c>
      <c r="D18" s="26">
        <v>7.5</v>
      </c>
      <c r="E18" s="10" t="s">
        <v>24</v>
      </c>
      <c r="F18" s="10" t="s">
        <v>72</v>
      </c>
      <c r="G18" s="92">
        <f t="shared" ref="G18:G36" si="0">+J18+M18+P18+AC18+AF18+AI18+AL18+AL18+AO18</f>
        <v>4140</v>
      </c>
      <c r="H18" s="93">
        <f t="shared" ref="H18:H36" si="1">+K18+N18+Q18+AD18+AG18+AJ18+AM18+AM18+AP18</f>
        <v>17892</v>
      </c>
      <c r="I18" s="94">
        <f t="shared" ref="I18:I22" si="2">+H18/G18</f>
        <v>4.321739130434783</v>
      </c>
      <c r="J18" s="7">
        <v>244</v>
      </c>
      <c r="K18" s="7">
        <v>1225</v>
      </c>
      <c r="L18" s="11">
        <f t="shared" ref="L18:L22" si="3">+K18/J18</f>
        <v>5.0204918032786887</v>
      </c>
      <c r="M18" s="39">
        <v>570</v>
      </c>
      <c r="N18" s="7">
        <v>2470</v>
      </c>
      <c r="O18" s="38">
        <f t="shared" ref="O18:O54" si="4">+N18/M18</f>
        <v>4.333333333333333</v>
      </c>
      <c r="P18" s="6">
        <v>628</v>
      </c>
      <c r="Q18" s="7">
        <v>2565</v>
      </c>
      <c r="R18" s="11">
        <f t="shared" ref="R18:R54" si="5">+Q18/P18</f>
        <v>4.0843949044585983</v>
      </c>
      <c r="S18" s="38"/>
      <c r="U18" s="18" t="s">
        <v>22</v>
      </c>
      <c r="V18" s="7" t="s">
        <v>23</v>
      </c>
      <c r="W18" s="26">
        <v>7.5</v>
      </c>
      <c r="X18" s="10" t="s">
        <v>24</v>
      </c>
      <c r="Y18" s="10" t="s">
        <v>72</v>
      </c>
      <c r="Z18" s="111">
        <f t="shared" ref="Z18:Z58" si="6">+SUM(AC18,AF18,AI18,AL18,AO18,AR18,AU18,AX18)</f>
        <v>2407</v>
      </c>
      <c r="AA18" s="112">
        <f t="shared" ref="AA18:AA58" si="7">+SUM(AD18,AG18,AJ18,AM18,AP18,AS18,AV18,AY18)</f>
        <v>10214</v>
      </c>
      <c r="AB18" s="113">
        <f t="shared" ref="AB18:AB58" si="8">+AA18/Z18</f>
        <v>4.2434565849605317</v>
      </c>
      <c r="AC18" s="7">
        <v>986</v>
      </c>
      <c r="AD18" s="26">
        <v>3641</v>
      </c>
      <c r="AE18" s="38">
        <f t="shared" ref="AE18:AE30" si="9">+AD18/AC18</f>
        <v>3.6926977687626774</v>
      </c>
      <c r="AF18" s="77">
        <v>606</v>
      </c>
      <c r="AG18" s="39">
        <v>2603</v>
      </c>
      <c r="AH18" s="11">
        <f t="shared" ref="AH18:AH55" si="10">+AG18/AF18</f>
        <v>4.2953795379537958</v>
      </c>
      <c r="AI18" s="52">
        <v>362</v>
      </c>
      <c r="AJ18" s="51">
        <v>1766</v>
      </c>
      <c r="AK18" s="57">
        <f t="shared" ref="AK18:AK55" si="11">+AJ18/AI18</f>
        <v>4.8784530386740332</v>
      </c>
      <c r="AL18" s="33">
        <v>291</v>
      </c>
      <c r="AM18" s="39">
        <v>1418</v>
      </c>
      <c r="AN18" s="11">
        <f>+AM18/AL18</f>
        <v>4.8728522336769755</v>
      </c>
      <c r="AO18" s="6">
        <v>162</v>
      </c>
      <c r="AP18" s="39">
        <v>786</v>
      </c>
      <c r="AQ18" s="38">
        <f t="shared" ref="AQ18:AQ58" si="12">+AP18/AO18</f>
        <v>4.8518518518518521</v>
      </c>
      <c r="AR18" s="33"/>
      <c r="AS18" s="39"/>
      <c r="AT18" s="11"/>
      <c r="AU18" s="6"/>
      <c r="AV18" s="7"/>
      <c r="AW18" s="11"/>
      <c r="AX18" s="6"/>
      <c r="AY18" s="7"/>
      <c r="AZ18" s="8"/>
    </row>
    <row r="19" spans="2:52">
      <c r="B19" s="18" t="s">
        <v>88</v>
      </c>
      <c r="C19" s="28" t="s">
        <v>23</v>
      </c>
      <c r="D19" s="10">
        <v>7.5</v>
      </c>
      <c r="E19" s="10" t="s">
        <v>48</v>
      </c>
      <c r="F19" s="10" t="s">
        <v>68</v>
      </c>
      <c r="G19" s="92">
        <f t="shared" si="0"/>
        <v>1233</v>
      </c>
      <c r="H19" s="93">
        <f t="shared" si="1"/>
        <v>4924</v>
      </c>
      <c r="I19" s="94">
        <f t="shared" si="2"/>
        <v>3.9935117599351178</v>
      </c>
      <c r="J19" s="7">
        <v>48</v>
      </c>
      <c r="K19" s="7">
        <v>185</v>
      </c>
      <c r="L19" s="11">
        <f t="shared" si="3"/>
        <v>3.8541666666666665</v>
      </c>
      <c r="M19" s="7">
        <v>160</v>
      </c>
      <c r="N19" s="28">
        <v>676</v>
      </c>
      <c r="O19" s="38">
        <f t="shared" si="4"/>
        <v>4.2249999999999996</v>
      </c>
      <c r="P19" s="6">
        <v>246</v>
      </c>
      <c r="Q19" s="28">
        <v>1064</v>
      </c>
      <c r="R19" s="11">
        <f t="shared" si="5"/>
        <v>4.3252032520325203</v>
      </c>
      <c r="S19" s="38"/>
      <c r="U19" s="18" t="s">
        <v>88</v>
      </c>
      <c r="V19" s="28" t="s">
        <v>23</v>
      </c>
      <c r="W19" s="10">
        <v>7.5</v>
      </c>
      <c r="X19" s="10" t="s">
        <v>48</v>
      </c>
      <c r="Y19" s="10" t="s">
        <v>68</v>
      </c>
      <c r="Z19" s="111">
        <f t="shared" si="6"/>
        <v>743</v>
      </c>
      <c r="AA19" s="112">
        <f t="shared" si="7"/>
        <v>2877</v>
      </c>
      <c r="AB19" s="113">
        <f t="shared" si="8"/>
        <v>3.8721399730820996</v>
      </c>
      <c r="AC19" s="7">
        <v>367</v>
      </c>
      <c r="AD19" s="26">
        <v>1491</v>
      </c>
      <c r="AE19" s="38">
        <f t="shared" si="9"/>
        <v>4.0626702997275208</v>
      </c>
      <c r="AF19" s="77">
        <v>190</v>
      </c>
      <c r="AG19" s="39">
        <v>806</v>
      </c>
      <c r="AH19" s="11">
        <f t="shared" si="10"/>
        <v>4.242105263157895</v>
      </c>
      <c r="AI19" s="52">
        <v>97</v>
      </c>
      <c r="AJ19" s="51">
        <v>426</v>
      </c>
      <c r="AK19" s="57">
        <f t="shared" si="11"/>
        <v>4.391752577319588</v>
      </c>
      <c r="AL19" s="33">
        <v>36</v>
      </c>
      <c r="AM19" s="39">
        <v>122</v>
      </c>
      <c r="AN19" s="11">
        <f t="shared" ref="AN19:AN56" si="13">+AM19/AL19</f>
        <v>3.3888888888888888</v>
      </c>
      <c r="AO19" s="6">
        <v>53</v>
      </c>
      <c r="AP19" s="39">
        <v>32</v>
      </c>
      <c r="AQ19" s="38">
        <f t="shared" si="12"/>
        <v>0.60377358490566035</v>
      </c>
      <c r="AR19" s="33"/>
      <c r="AS19" s="39"/>
      <c r="AT19" s="11"/>
      <c r="AU19" s="6"/>
      <c r="AV19" s="7"/>
      <c r="AW19" s="11"/>
      <c r="AX19" s="6"/>
      <c r="AY19" s="7"/>
      <c r="AZ19" s="8"/>
    </row>
    <row r="20" spans="2:52">
      <c r="B20" s="18" t="s">
        <v>25</v>
      </c>
      <c r="C20" s="28" t="s">
        <v>58</v>
      </c>
      <c r="D20" s="10">
        <v>5</v>
      </c>
      <c r="E20" s="10" t="s">
        <v>24</v>
      </c>
      <c r="F20" s="10" t="s">
        <v>68</v>
      </c>
      <c r="G20" s="92">
        <f t="shared" si="0"/>
        <v>2444</v>
      </c>
      <c r="H20" s="93">
        <f t="shared" si="1"/>
        <v>12594</v>
      </c>
      <c r="I20" s="94">
        <f t="shared" si="2"/>
        <v>5.1530278232405893</v>
      </c>
      <c r="J20" s="28">
        <v>163</v>
      </c>
      <c r="K20" s="28">
        <v>1035</v>
      </c>
      <c r="L20" s="11">
        <f t="shared" si="3"/>
        <v>6.3496932515337425</v>
      </c>
      <c r="M20" s="7">
        <v>354</v>
      </c>
      <c r="N20" s="28">
        <v>1823</v>
      </c>
      <c r="O20" s="38">
        <f t="shared" si="4"/>
        <v>5.1497175141242941</v>
      </c>
      <c r="P20" s="6">
        <v>394</v>
      </c>
      <c r="Q20" s="28">
        <v>2048</v>
      </c>
      <c r="R20" s="11">
        <f t="shared" si="5"/>
        <v>5.1979695431472077</v>
      </c>
      <c r="S20" s="38"/>
      <c r="U20" s="18" t="s">
        <v>25</v>
      </c>
      <c r="V20" s="28" t="s">
        <v>58</v>
      </c>
      <c r="W20" s="10">
        <v>5</v>
      </c>
      <c r="X20" s="10" t="s">
        <v>24</v>
      </c>
      <c r="Y20" s="10" t="s">
        <v>68</v>
      </c>
      <c r="Z20" s="111">
        <f t="shared" si="6"/>
        <v>1405</v>
      </c>
      <c r="AA20" s="112">
        <f t="shared" si="7"/>
        <v>6934</v>
      </c>
      <c r="AB20" s="113">
        <f t="shared" si="8"/>
        <v>4.9352313167259787</v>
      </c>
      <c r="AC20" s="7">
        <v>570</v>
      </c>
      <c r="AD20" s="26">
        <v>2544</v>
      </c>
      <c r="AE20" s="38">
        <f t="shared" si="9"/>
        <v>4.4631578947368418</v>
      </c>
      <c r="AF20" s="77">
        <v>413</v>
      </c>
      <c r="AG20" s="39">
        <v>2038</v>
      </c>
      <c r="AH20" s="11">
        <f t="shared" si="10"/>
        <v>4.9346246973365622</v>
      </c>
      <c r="AI20" s="52">
        <v>209</v>
      </c>
      <c r="AJ20" s="51">
        <v>1261</v>
      </c>
      <c r="AK20" s="57">
        <f t="shared" si="11"/>
        <v>6.0334928229665072</v>
      </c>
      <c r="AL20" s="33">
        <v>128</v>
      </c>
      <c r="AM20" s="39">
        <v>754</v>
      </c>
      <c r="AN20" s="11">
        <f t="shared" si="13"/>
        <v>5.890625</v>
      </c>
      <c r="AO20" s="6">
        <v>85</v>
      </c>
      <c r="AP20" s="39">
        <v>337</v>
      </c>
      <c r="AQ20" s="38">
        <f t="shared" si="12"/>
        <v>3.9647058823529413</v>
      </c>
      <c r="AR20" s="33"/>
      <c r="AS20" s="39"/>
      <c r="AT20" s="11"/>
      <c r="AU20" s="6"/>
      <c r="AV20" s="7"/>
      <c r="AW20" s="11"/>
      <c r="AX20" s="6"/>
      <c r="AY20" s="7"/>
      <c r="AZ20" s="8"/>
    </row>
    <row r="21" spans="2:52">
      <c r="B21" s="18" t="s">
        <v>26</v>
      </c>
      <c r="C21" s="28" t="s">
        <v>23</v>
      </c>
      <c r="D21" s="10">
        <v>7.5</v>
      </c>
      <c r="E21" s="10" t="s">
        <v>48</v>
      </c>
      <c r="F21" s="10" t="s">
        <v>70</v>
      </c>
      <c r="G21" s="92">
        <f t="shared" si="0"/>
        <v>1869</v>
      </c>
      <c r="H21" s="93">
        <f t="shared" si="1"/>
        <v>7331</v>
      </c>
      <c r="I21" s="94">
        <f t="shared" si="2"/>
        <v>3.9224184055644731</v>
      </c>
      <c r="J21" s="7">
        <v>76</v>
      </c>
      <c r="K21" s="28">
        <v>346</v>
      </c>
      <c r="L21" s="11">
        <f t="shared" si="3"/>
        <v>4.5526315789473681</v>
      </c>
      <c r="M21" s="7">
        <v>311</v>
      </c>
      <c r="N21" s="28">
        <v>1271</v>
      </c>
      <c r="O21" s="38">
        <f t="shared" si="4"/>
        <v>4.086816720257235</v>
      </c>
      <c r="P21" s="6">
        <v>343</v>
      </c>
      <c r="Q21" s="28">
        <v>1426</v>
      </c>
      <c r="R21" s="11">
        <f t="shared" si="5"/>
        <v>4.1574344023323615</v>
      </c>
      <c r="S21" s="38"/>
      <c r="U21" s="18" t="s">
        <v>26</v>
      </c>
      <c r="V21" s="28" t="s">
        <v>23</v>
      </c>
      <c r="W21" s="10">
        <v>7.5</v>
      </c>
      <c r="X21" s="10" t="s">
        <v>48</v>
      </c>
      <c r="Y21" s="10" t="s">
        <v>70</v>
      </c>
      <c r="Z21" s="111">
        <f t="shared" si="6"/>
        <v>1075</v>
      </c>
      <c r="AA21" s="112">
        <f t="shared" si="7"/>
        <v>4051</v>
      </c>
      <c r="AB21" s="113">
        <f t="shared" si="8"/>
        <v>3.7683720930232556</v>
      </c>
      <c r="AC21" s="7">
        <v>471</v>
      </c>
      <c r="AD21" s="26">
        <v>1798</v>
      </c>
      <c r="AE21" s="38">
        <f t="shared" si="9"/>
        <v>3.8174097664543525</v>
      </c>
      <c r="AF21" s="77">
        <v>315</v>
      </c>
      <c r="AG21" s="39">
        <v>1264</v>
      </c>
      <c r="AH21" s="11">
        <f t="shared" si="10"/>
        <v>4.0126984126984127</v>
      </c>
      <c r="AI21" s="52">
        <v>156</v>
      </c>
      <c r="AJ21" s="51">
        <v>657</v>
      </c>
      <c r="AK21" s="57">
        <f t="shared" si="11"/>
        <v>4.2115384615384617</v>
      </c>
      <c r="AL21" s="33">
        <v>64</v>
      </c>
      <c r="AM21" s="39">
        <v>237</v>
      </c>
      <c r="AN21" s="11">
        <f t="shared" si="13"/>
        <v>3.703125</v>
      </c>
      <c r="AO21" s="6">
        <v>69</v>
      </c>
      <c r="AP21" s="39">
        <v>95</v>
      </c>
      <c r="AQ21" s="38">
        <f t="shared" si="12"/>
        <v>1.3768115942028984</v>
      </c>
      <c r="AR21" s="6"/>
      <c r="AS21" s="7"/>
      <c r="AT21" s="11"/>
      <c r="AU21" s="6"/>
      <c r="AV21" s="28"/>
      <c r="AW21" s="11"/>
      <c r="AX21" s="6"/>
      <c r="AY21" s="7"/>
      <c r="AZ21" s="8"/>
    </row>
    <row r="22" spans="2:52">
      <c r="B22" s="18" t="s">
        <v>27</v>
      </c>
      <c r="C22" s="28" t="s">
        <v>23</v>
      </c>
      <c r="D22" s="10">
        <v>7.5</v>
      </c>
      <c r="E22" s="10" t="s">
        <v>24</v>
      </c>
      <c r="F22" s="10" t="s">
        <v>75</v>
      </c>
      <c r="G22" s="92">
        <f t="shared" si="0"/>
        <v>3585</v>
      </c>
      <c r="H22" s="93">
        <f t="shared" si="1"/>
        <v>13709</v>
      </c>
      <c r="I22" s="94">
        <f t="shared" si="2"/>
        <v>3.8239888423988844</v>
      </c>
      <c r="J22" s="28">
        <v>300</v>
      </c>
      <c r="K22" s="28">
        <v>1308</v>
      </c>
      <c r="L22" s="11">
        <f t="shared" si="3"/>
        <v>4.3600000000000003</v>
      </c>
      <c r="M22" s="7">
        <v>547</v>
      </c>
      <c r="N22" s="28">
        <v>2156</v>
      </c>
      <c r="O22" s="38">
        <f t="shared" si="4"/>
        <v>3.9414990859232177</v>
      </c>
      <c r="P22" s="6">
        <v>700</v>
      </c>
      <c r="Q22" s="28">
        <v>2558</v>
      </c>
      <c r="R22" s="11">
        <f t="shared" si="5"/>
        <v>3.6542857142857144</v>
      </c>
      <c r="S22" s="38"/>
      <c r="U22" s="18" t="s">
        <v>27</v>
      </c>
      <c r="V22" s="28" t="s">
        <v>23</v>
      </c>
      <c r="W22" s="10">
        <v>7.5</v>
      </c>
      <c r="X22" s="10" t="s">
        <v>24</v>
      </c>
      <c r="Y22" s="10" t="s">
        <v>75</v>
      </c>
      <c r="Z22" s="111">
        <f t="shared" si="6"/>
        <v>1836</v>
      </c>
      <c r="AA22" s="112">
        <f t="shared" si="7"/>
        <v>6817</v>
      </c>
      <c r="AB22" s="113">
        <f t="shared" si="8"/>
        <v>3.7129629629629628</v>
      </c>
      <c r="AC22" s="7">
        <v>829</v>
      </c>
      <c r="AD22" s="26">
        <v>2638</v>
      </c>
      <c r="AE22" s="38">
        <f t="shared" si="9"/>
        <v>3.1821471652593485</v>
      </c>
      <c r="AF22" s="77">
        <v>542</v>
      </c>
      <c r="AG22" s="39">
        <v>2042</v>
      </c>
      <c r="AH22" s="11">
        <f t="shared" si="10"/>
        <v>3.7675276752767526</v>
      </c>
      <c r="AI22" s="52">
        <v>263</v>
      </c>
      <c r="AJ22" s="51">
        <v>1267</v>
      </c>
      <c r="AK22" s="57">
        <f t="shared" si="11"/>
        <v>4.8174904942965782</v>
      </c>
      <c r="AL22" s="33">
        <v>202</v>
      </c>
      <c r="AM22" s="39">
        <v>870</v>
      </c>
      <c r="AN22" s="11">
        <f t="shared" si="13"/>
        <v>4.3069306930693072</v>
      </c>
      <c r="AO22" s="97">
        <v>0</v>
      </c>
      <c r="AP22" s="51">
        <v>0</v>
      </c>
      <c r="AQ22" s="38"/>
      <c r="AR22" s="33"/>
      <c r="AS22" s="39"/>
      <c r="AT22" s="11"/>
      <c r="AU22" s="6"/>
      <c r="AV22" s="28"/>
      <c r="AW22" s="11"/>
      <c r="AX22" s="6"/>
      <c r="AY22" s="7"/>
      <c r="AZ22" s="8"/>
    </row>
    <row r="23" spans="2:52">
      <c r="B23" s="18" t="s">
        <v>108</v>
      </c>
      <c r="C23" s="28" t="s">
        <v>109</v>
      </c>
      <c r="D23" s="10">
        <v>6</v>
      </c>
      <c r="E23" s="10" t="s">
        <v>24</v>
      </c>
      <c r="F23" s="10" t="s">
        <v>110</v>
      </c>
      <c r="G23" s="92"/>
      <c r="H23" s="93"/>
      <c r="I23" s="94"/>
      <c r="J23" s="28"/>
      <c r="K23" s="28"/>
      <c r="L23" s="11"/>
      <c r="M23" s="7"/>
      <c r="N23" s="28"/>
      <c r="O23" s="38"/>
      <c r="P23" s="6"/>
      <c r="Q23" s="28"/>
      <c r="R23" s="11"/>
      <c r="S23" s="38"/>
      <c r="U23" s="18" t="s">
        <v>108</v>
      </c>
      <c r="V23" s="28" t="s">
        <v>109</v>
      </c>
      <c r="W23" s="10">
        <v>6</v>
      </c>
      <c r="X23" s="10" t="s">
        <v>24</v>
      </c>
      <c r="Y23" s="10" t="s">
        <v>110</v>
      </c>
      <c r="Z23" s="111">
        <f t="shared" si="6"/>
        <v>0</v>
      </c>
      <c r="AA23" s="112">
        <f t="shared" si="7"/>
        <v>0</v>
      </c>
      <c r="AB23" s="113" t="e">
        <f t="shared" si="8"/>
        <v>#DIV/0!</v>
      </c>
      <c r="AC23" s="7"/>
      <c r="AD23" s="26"/>
      <c r="AE23" s="38"/>
      <c r="AF23" s="77"/>
      <c r="AG23" s="39"/>
      <c r="AH23" s="11"/>
      <c r="AI23" s="52"/>
      <c r="AJ23" s="51"/>
      <c r="AK23" s="57"/>
      <c r="AL23" s="33"/>
      <c r="AM23" s="39"/>
      <c r="AN23" s="11"/>
      <c r="AO23" s="6"/>
      <c r="AP23" s="39"/>
      <c r="AQ23" s="38"/>
      <c r="AR23" s="33"/>
      <c r="AS23" s="39"/>
      <c r="AT23" s="11"/>
      <c r="AU23" s="6"/>
      <c r="AV23" s="7"/>
      <c r="AW23" s="11"/>
      <c r="AX23" s="6"/>
      <c r="AY23" s="7"/>
      <c r="AZ23" s="8"/>
    </row>
    <row r="24" spans="2:52">
      <c r="B24" s="18" t="s">
        <v>39</v>
      </c>
      <c r="C24" s="28" t="s">
        <v>23</v>
      </c>
      <c r="D24" s="26">
        <v>7.5</v>
      </c>
      <c r="E24" s="10" t="s">
        <v>24</v>
      </c>
      <c r="F24" s="10" t="s">
        <v>70</v>
      </c>
      <c r="G24" s="92">
        <f t="shared" si="0"/>
        <v>2460</v>
      </c>
      <c r="H24" s="93">
        <f t="shared" si="1"/>
        <v>10304</v>
      </c>
      <c r="I24" s="94">
        <f t="shared" ref="I24" si="14">+H24/G24</f>
        <v>4.1886178861788617</v>
      </c>
      <c r="J24" s="28">
        <v>119</v>
      </c>
      <c r="K24" s="28">
        <v>473</v>
      </c>
      <c r="L24" s="11">
        <f>+K24/J24</f>
        <v>3.9747899159663866</v>
      </c>
      <c r="M24" s="7">
        <v>375</v>
      </c>
      <c r="N24" s="28">
        <v>1587</v>
      </c>
      <c r="O24" s="38">
        <f>+N24/M24</f>
        <v>4.2320000000000002</v>
      </c>
      <c r="P24" s="6">
        <v>452</v>
      </c>
      <c r="Q24" s="28">
        <v>1967</v>
      </c>
      <c r="R24" s="11">
        <f t="shared" si="5"/>
        <v>4.3517699115044248</v>
      </c>
      <c r="S24" s="38"/>
      <c r="U24" s="18" t="s">
        <v>39</v>
      </c>
      <c r="V24" s="28" t="s">
        <v>23</v>
      </c>
      <c r="W24" s="26">
        <v>7.5</v>
      </c>
      <c r="X24" s="10" t="s">
        <v>24</v>
      </c>
      <c r="Y24" s="10" t="s">
        <v>70</v>
      </c>
      <c r="Z24" s="111">
        <f t="shared" si="6"/>
        <v>1402</v>
      </c>
      <c r="AA24" s="112">
        <f t="shared" si="7"/>
        <v>5789</v>
      </c>
      <c r="AB24" s="113">
        <f t="shared" si="8"/>
        <v>4.1291012838801713</v>
      </c>
      <c r="AC24" s="7">
        <v>637</v>
      </c>
      <c r="AD24" s="26">
        <v>2545</v>
      </c>
      <c r="AE24" s="38">
        <f t="shared" si="9"/>
        <v>3.9952904238618525</v>
      </c>
      <c r="AF24" s="77">
        <v>390</v>
      </c>
      <c r="AG24" s="39">
        <v>1684</v>
      </c>
      <c r="AH24" s="11">
        <f t="shared" si="10"/>
        <v>4.3179487179487177</v>
      </c>
      <c r="AI24" s="52">
        <v>212</v>
      </c>
      <c r="AJ24" s="51">
        <v>1005</v>
      </c>
      <c r="AK24" s="57">
        <f t="shared" si="11"/>
        <v>4.7405660377358494</v>
      </c>
      <c r="AL24" s="33">
        <v>112</v>
      </c>
      <c r="AM24" s="39">
        <v>488</v>
      </c>
      <c r="AN24" s="11">
        <f t="shared" si="13"/>
        <v>4.3571428571428568</v>
      </c>
      <c r="AO24" s="6">
        <v>51</v>
      </c>
      <c r="AP24" s="39">
        <v>67</v>
      </c>
      <c r="AQ24" s="38">
        <f t="shared" si="12"/>
        <v>1.3137254901960784</v>
      </c>
      <c r="AR24" s="33"/>
      <c r="AS24" s="39"/>
      <c r="AT24" s="11"/>
      <c r="AU24" s="6"/>
      <c r="AV24" s="7"/>
      <c r="AW24" s="11"/>
      <c r="AX24" s="6"/>
      <c r="AY24" s="7"/>
      <c r="AZ24" s="8"/>
    </row>
    <row r="25" spans="2:52">
      <c r="B25" s="18" t="s">
        <v>38</v>
      </c>
      <c r="C25" s="28" t="s">
        <v>4</v>
      </c>
      <c r="D25" s="10">
        <v>5</v>
      </c>
      <c r="E25" s="10" t="s">
        <v>24</v>
      </c>
      <c r="F25" s="10" t="s">
        <v>68</v>
      </c>
      <c r="G25" s="92">
        <f t="shared" si="0"/>
        <v>1272</v>
      </c>
      <c r="H25" s="93">
        <f t="shared" si="1"/>
        <v>5682</v>
      </c>
      <c r="I25" s="94">
        <f t="shared" ref="I25" si="15">+H25/G25</f>
        <v>4.466981132075472</v>
      </c>
      <c r="J25" s="28"/>
      <c r="K25" s="28"/>
      <c r="L25" s="11"/>
      <c r="M25" s="7">
        <v>171</v>
      </c>
      <c r="N25" s="7">
        <v>782</v>
      </c>
      <c r="O25" s="38">
        <f t="shared" ref="O25" si="16">+N25/M25</f>
        <v>4.5730994152046787</v>
      </c>
      <c r="P25" s="6">
        <v>236</v>
      </c>
      <c r="Q25" s="28">
        <v>1075</v>
      </c>
      <c r="R25" s="11">
        <f t="shared" si="5"/>
        <v>4.5550847457627119</v>
      </c>
      <c r="S25" s="38"/>
      <c r="U25" s="18" t="s">
        <v>38</v>
      </c>
      <c r="V25" s="28" t="s">
        <v>4</v>
      </c>
      <c r="W25" s="10">
        <v>5</v>
      </c>
      <c r="X25" s="10" t="s">
        <v>24</v>
      </c>
      <c r="Y25" s="10" t="s">
        <v>68</v>
      </c>
      <c r="Z25" s="111">
        <f t="shared" si="6"/>
        <v>790</v>
      </c>
      <c r="AA25" s="112">
        <f t="shared" si="7"/>
        <v>3465</v>
      </c>
      <c r="AB25" s="113">
        <f t="shared" si="8"/>
        <v>4.3860759493670889</v>
      </c>
      <c r="AC25" s="7">
        <v>331</v>
      </c>
      <c r="AD25" s="26">
        <v>1332</v>
      </c>
      <c r="AE25" s="38">
        <f t="shared" si="9"/>
        <v>4.02416918429003</v>
      </c>
      <c r="AF25" s="77">
        <v>233</v>
      </c>
      <c r="AG25" s="39">
        <v>1027</v>
      </c>
      <c r="AH25" s="11">
        <f t="shared" si="10"/>
        <v>4.407725321888412</v>
      </c>
      <c r="AI25" s="52">
        <v>119</v>
      </c>
      <c r="AJ25" s="51">
        <v>602</v>
      </c>
      <c r="AK25" s="57">
        <f t="shared" si="11"/>
        <v>5.0588235294117645</v>
      </c>
      <c r="AL25" s="33">
        <v>75</v>
      </c>
      <c r="AM25" s="39">
        <v>360</v>
      </c>
      <c r="AN25" s="11">
        <f t="shared" si="13"/>
        <v>4.8</v>
      </c>
      <c r="AO25" s="6">
        <v>32</v>
      </c>
      <c r="AP25" s="39">
        <v>144</v>
      </c>
      <c r="AQ25" s="38">
        <f t="shared" si="12"/>
        <v>4.5</v>
      </c>
      <c r="AR25" s="33"/>
      <c r="AS25" s="39"/>
      <c r="AT25" s="11"/>
      <c r="AU25" s="6"/>
      <c r="AV25" s="7"/>
      <c r="AW25" s="11"/>
      <c r="AX25" s="6"/>
      <c r="AY25" s="7"/>
      <c r="AZ25" s="8"/>
    </row>
    <row r="26" spans="2:52">
      <c r="B26" s="18" t="s">
        <v>54</v>
      </c>
      <c r="C26" s="28" t="s">
        <v>23</v>
      </c>
      <c r="D26" s="10">
        <v>7.5</v>
      </c>
      <c r="E26" s="10" t="s">
        <v>48</v>
      </c>
      <c r="F26" s="10" t="s">
        <v>72</v>
      </c>
      <c r="G26" s="92">
        <f t="shared" si="0"/>
        <v>2608</v>
      </c>
      <c r="H26" s="93">
        <f t="shared" si="1"/>
        <v>10854</v>
      </c>
      <c r="I26" s="94">
        <f>+H26/G26</f>
        <v>4.16180981595092</v>
      </c>
      <c r="J26" s="7"/>
      <c r="K26" s="7"/>
      <c r="L26" s="11"/>
      <c r="M26" s="7">
        <v>386</v>
      </c>
      <c r="N26" s="28">
        <v>1614</v>
      </c>
      <c r="O26" s="38">
        <f>+N26/M26</f>
        <v>4.1813471502590671</v>
      </c>
      <c r="P26" s="6">
        <v>533</v>
      </c>
      <c r="Q26" s="28">
        <v>2270</v>
      </c>
      <c r="R26" s="11">
        <f t="shared" si="5"/>
        <v>4.2589118198874294</v>
      </c>
      <c r="S26" s="38"/>
      <c r="U26" s="18" t="s">
        <v>54</v>
      </c>
      <c r="V26" s="28" t="s">
        <v>23</v>
      </c>
      <c r="W26" s="10">
        <v>7.5</v>
      </c>
      <c r="X26" s="10" t="s">
        <v>48</v>
      </c>
      <c r="Y26" s="10" t="s">
        <v>72</v>
      </c>
      <c r="Z26" s="111">
        <f t="shared" si="6"/>
        <v>1689</v>
      </c>
      <c r="AA26" s="112">
        <f t="shared" si="7"/>
        <v>6970</v>
      </c>
      <c r="AB26" s="113">
        <f t="shared" si="8"/>
        <v>4.1267021906453527</v>
      </c>
      <c r="AC26" s="7">
        <v>802</v>
      </c>
      <c r="AD26" s="26">
        <v>3072</v>
      </c>
      <c r="AE26" s="38">
        <f t="shared" si="9"/>
        <v>3.8304239401496258</v>
      </c>
      <c r="AF26" s="77">
        <v>537</v>
      </c>
      <c r="AG26" s="39">
        <v>2263</v>
      </c>
      <c r="AH26" s="11">
        <f t="shared" si="10"/>
        <v>4.2141527001862196</v>
      </c>
      <c r="AI26" s="52">
        <v>281</v>
      </c>
      <c r="AJ26" s="51">
        <v>1291</v>
      </c>
      <c r="AK26" s="57">
        <f t="shared" si="11"/>
        <v>4.5943060498220643</v>
      </c>
      <c r="AL26" s="33"/>
      <c r="AM26" s="39"/>
      <c r="AN26" s="11" t="e">
        <f t="shared" si="13"/>
        <v>#DIV/0!</v>
      </c>
      <c r="AO26" s="6">
        <v>69</v>
      </c>
      <c r="AP26" s="39">
        <v>344</v>
      </c>
      <c r="AQ26" s="38">
        <f t="shared" si="12"/>
        <v>4.9855072463768115</v>
      </c>
      <c r="AR26" s="33"/>
      <c r="AS26" s="39"/>
      <c r="AT26" s="11"/>
      <c r="AU26" s="6"/>
      <c r="AV26" s="7"/>
      <c r="AW26" s="11"/>
      <c r="AX26" s="6"/>
      <c r="AY26" s="7"/>
      <c r="AZ26" s="8"/>
    </row>
    <row r="27" spans="2:52">
      <c r="B27" s="18" t="s">
        <v>55</v>
      </c>
      <c r="C27" s="28" t="s">
        <v>57</v>
      </c>
      <c r="D27" s="36" t="s">
        <v>60</v>
      </c>
      <c r="E27" s="10" t="s">
        <v>15</v>
      </c>
      <c r="F27" s="10" t="s">
        <v>72</v>
      </c>
      <c r="G27" s="92">
        <f t="shared" si="0"/>
        <v>6138</v>
      </c>
      <c r="H27" s="93">
        <f t="shared" si="1"/>
        <v>27321</v>
      </c>
      <c r="I27" s="94">
        <f t="shared" ref="I27" si="17">+H27/G27</f>
        <v>4.4511241446725318</v>
      </c>
      <c r="J27" s="7"/>
      <c r="K27" s="7"/>
      <c r="L27" s="11"/>
      <c r="M27" s="7">
        <v>719</v>
      </c>
      <c r="N27" s="28">
        <v>3508</v>
      </c>
      <c r="O27" s="38">
        <f t="shared" ref="O27" si="18">+N27/M27</f>
        <v>4.8789986091794155</v>
      </c>
      <c r="P27" s="6">
        <v>1043</v>
      </c>
      <c r="Q27" s="28">
        <v>4546</v>
      </c>
      <c r="R27" s="11">
        <f t="shared" si="5"/>
        <v>4.3585810162991372</v>
      </c>
      <c r="S27" s="38"/>
      <c r="U27" s="18" t="s">
        <v>55</v>
      </c>
      <c r="V27" s="28" t="s">
        <v>57</v>
      </c>
      <c r="W27" s="36" t="s">
        <v>60</v>
      </c>
      <c r="X27" s="10" t="s">
        <v>15</v>
      </c>
      <c r="Y27" s="10" t="s">
        <v>72</v>
      </c>
      <c r="Z27" s="111">
        <f t="shared" si="6"/>
        <v>3923</v>
      </c>
      <c r="AA27" s="112">
        <f t="shared" si="7"/>
        <v>17285</v>
      </c>
      <c r="AB27" s="113">
        <f t="shared" si="8"/>
        <v>4.4060667856232474</v>
      </c>
      <c r="AC27" s="7">
        <v>1458</v>
      </c>
      <c r="AD27" s="26">
        <v>5560</v>
      </c>
      <c r="AE27" s="38">
        <f t="shared" si="9"/>
        <v>3.8134430727023321</v>
      </c>
      <c r="AF27" s="77">
        <v>922</v>
      </c>
      <c r="AG27" s="39">
        <v>4134</v>
      </c>
      <c r="AH27" s="11">
        <f t="shared" si="10"/>
        <v>4.4837310195227769</v>
      </c>
      <c r="AI27" s="52">
        <v>629</v>
      </c>
      <c r="AJ27" s="51">
        <v>3126</v>
      </c>
      <c r="AK27" s="57">
        <f t="shared" si="11"/>
        <v>4.9697933227344988</v>
      </c>
      <c r="AL27" s="33">
        <v>453</v>
      </c>
      <c r="AM27" s="39">
        <v>1982</v>
      </c>
      <c r="AN27" s="11">
        <f t="shared" si="13"/>
        <v>4.3752759381898452</v>
      </c>
      <c r="AO27" s="6">
        <v>461</v>
      </c>
      <c r="AP27" s="39">
        <v>2483</v>
      </c>
      <c r="AQ27" s="38">
        <f t="shared" si="12"/>
        <v>5.3861171366594363</v>
      </c>
      <c r="AR27" s="33"/>
      <c r="AS27" s="39"/>
      <c r="AT27" s="11"/>
      <c r="AU27" s="6"/>
      <c r="AV27" s="28"/>
      <c r="AW27" s="11"/>
      <c r="AX27" s="6"/>
      <c r="AY27" s="7"/>
      <c r="AZ27" s="8"/>
    </row>
    <row r="28" spans="2:52">
      <c r="B28" s="37" t="s">
        <v>61</v>
      </c>
      <c r="C28" s="28" t="s">
        <v>33</v>
      </c>
      <c r="D28" s="26">
        <v>8</v>
      </c>
      <c r="E28" s="26" t="s">
        <v>48</v>
      </c>
      <c r="F28" s="26" t="s">
        <v>71</v>
      </c>
      <c r="G28" s="92">
        <f t="shared" si="0"/>
        <v>2196</v>
      </c>
      <c r="H28" s="93">
        <f t="shared" si="1"/>
        <v>9139</v>
      </c>
      <c r="I28" s="94">
        <f t="shared" ref="I28:I36" si="19">+H28/G28</f>
        <v>4.1616575591985425</v>
      </c>
      <c r="J28" s="7"/>
      <c r="K28" s="7"/>
      <c r="L28" s="11"/>
      <c r="M28" s="7">
        <v>284</v>
      </c>
      <c r="N28" s="28">
        <v>1334</v>
      </c>
      <c r="O28" s="38">
        <f t="shared" ref="O28:O30" si="20">+N28/M28</f>
        <v>4.697183098591549</v>
      </c>
      <c r="P28" s="6">
        <v>343</v>
      </c>
      <c r="Q28" s="28">
        <v>1428</v>
      </c>
      <c r="R28" s="11">
        <f t="shared" si="5"/>
        <v>4.1632653061224492</v>
      </c>
      <c r="S28" s="38"/>
      <c r="U28" s="37" t="s">
        <v>61</v>
      </c>
      <c r="V28" s="28" t="s">
        <v>33</v>
      </c>
      <c r="W28" s="26">
        <v>8</v>
      </c>
      <c r="X28" s="26" t="s">
        <v>48</v>
      </c>
      <c r="Y28" s="26" t="s">
        <v>71</v>
      </c>
      <c r="Z28" s="111">
        <f t="shared" si="6"/>
        <v>1500</v>
      </c>
      <c r="AA28" s="112">
        <f t="shared" si="7"/>
        <v>6070</v>
      </c>
      <c r="AB28" s="113">
        <f t="shared" si="8"/>
        <v>4.0466666666666669</v>
      </c>
      <c r="AC28" s="7">
        <v>609</v>
      </c>
      <c r="AD28" s="26">
        <v>2288</v>
      </c>
      <c r="AE28" s="38">
        <f t="shared" si="9"/>
        <v>3.7569786535303775</v>
      </c>
      <c r="AF28" s="77">
        <v>450</v>
      </c>
      <c r="AG28" s="39">
        <v>1822</v>
      </c>
      <c r="AH28" s="11">
        <f t="shared" si="10"/>
        <v>4.0488888888888885</v>
      </c>
      <c r="AI28" s="52">
        <v>282</v>
      </c>
      <c r="AJ28" s="51">
        <v>1325</v>
      </c>
      <c r="AK28" s="57">
        <f t="shared" si="11"/>
        <v>4.6985815602836878</v>
      </c>
      <c r="AL28" s="33">
        <v>69</v>
      </c>
      <c r="AM28" s="39">
        <v>307</v>
      </c>
      <c r="AN28" s="11">
        <f t="shared" si="13"/>
        <v>4.4492753623188408</v>
      </c>
      <c r="AO28" s="6">
        <v>90</v>
      </c>
      <c r="AP28" s="39">
        <v>328</v>
      </c>
      <c r="AQ28" s="38">
        <f t="shared" si="12"/>
        <v>3.6444444444444444</v>
      </c>
      <c r="AR28" s="33"/>
      <c r="AS28" s="39"/>
      <c r="AT28" s="11"/>
      <c r="AU28" s="6"/>
      <c r="AV28" s="7"/>
      <c r="AW28" s="11"/>
      <c r="AX28" s="6"/>
      <c r="AY28" s="7"/>
      <c r="AZ28" s="8"/>
    </row>
    <row r="29" spans="2:52">
      <c r="B29" s="18" t="s">
        <v>77</v>
      </c>
      <c r="C29" s="28" t="s">
        <v>58</v>
      </c>
      <c r="D29" s="10">
        <v>5</v>
      </c>
      <c r="E29" s="10" t="s">
        <v>74</v>
      </c>
      <c r="F29" s="10" t="s">
        <v>89</v>
      </c>
      <c r="G29" s="92">
        <f t="shared" si="0"/>
        <v>2022</v>
      </c>
      <c r="H29" s="93">
        <f t="shared" si="1"/>
        <v>8865</v>
      </c>
      <c r="I29" s="94">
        <f t="shared" si="19"/>
        <v>4.3842729970326406</v>
      </c>
      <c r="J29" s="7"/>
      <c r="K29" s="7"/>
      <c r="L29" s="11"/>
      <c r="M29" s="7"/>
      <c r="N29" s="7"/>
      <c r="O29" s="38"/>
      <c r="P29" s="6"/>
      <c r="Q29" s="7"/>
      <c r="R29" s="11"/>
      <c r="S29" s="38"/>
      <c r="U29" s="18" t="s">
        <v>77</v>
      </c>
      <c r="V29" s="28" t="s">
        <v>58</v>
      </c>
      <c r="W29" s="10">
        <v>5</v>
      </c>
      <c r="X29" s="10" t="s">
        <v>74</v>
      </c>
      <c r="Y29" s="10" t="s">
        <v>89</v>
      </c>
      <c r="Z29" s="111">
        <f t="shared" si="6"/>
        <v>1744</v>
      </c>
      <c r="AA29" s="112">
        <f t="shared" si="7"/>
        <v>7483</v>
      </c>
      <c r="AB29" s="113">
        <f t="shared" si="8"/>
        <v>4.2907110091743119</v>
      </c>
      <c r="AC29" s="7">
        <v>606</v>
      </c>
      <c r="AD29" s="26">
        <v>2232</v>
      </c>
      <c r="AE29" s="38">
        <f t="shared" si="9"/>
        <v>3.6831683168316833</v>
      </c>
      <c r="AF29" s="77">
        <v>527</v>
      </c>
      <c r="AG29" s="39">
        <v>2192</v>
      </c>
      <c r="AH29" s="11">
        <f t="shared" si="10"/>
        <v>4.1593927893738138</v>
      </c>
      <c r="AI29" s="52">
        <v>332</v>
      </c>
      <c r="AJ29" s="51">
        <v>1677</v>
      </c>
      <c r="AK29" s="57">
        <f t="shared" si="11"/>
        <v>5.0512048192771086</v>
      </c>
      <c r="AL29" s="33">
        <v>278</v>
      </c>
      <c r="AM29" s="39">
        <v>1382</v>
      </c>
      <c r="AN29" s="11">
        <f t="shared" si="13"/>
        <v>4.971223021582734</v>
      </c>
      <c r="AO29" s="6">
        <v>1</v>
      </c>
      <c r="AP29" s="39">
        <v>0</v>
      </c>
      <c r="AQ29" s="38">
        <f t="shared" si="12"/>
        <v>0</v>
      </c>
      <c r="AR29" s="33"/>
      <c r="AS29" s="39"/>
      <c r="AT29" s="11"/>
      <c r="AU29" s="6"/>
      <c r="AV29" s="7"/>
      <c r="AW29" s="11"/>
      <c r="AX29" s="6"/>
      <c r="AY29" s="7"/>
      <c r="AZ29" s="8"/>
    </row>
    <row r="30" spans="2:52">
      <c r="B30" s="18" t="s">
        <v>78</v>
      </c>
      <c r="C30" s="28" t="s">
        <v>79</v>
      </c>
      <c r="D30" s="10">
        <v>5.0999999999999996</v>
      </c>
      <c r="E30" s="10" t="s">
        <v>15</v>
      </c>
      <c r="F30" s="10" t="s">
        <v>76</v>
      </c>
      <c r="G30" s="92">
        <f t="shared" si="0"/>
        <v>2141</v>
      </c>
      <c r="H30" s="93">
        <f t="shared" si="1"/>
        <v>8980</v>
      </c>
      <c r="I30" s="94">
        <f t="shared" si="19"/>
        <v>4.194301728164409</v>
      </c>
      <c r="J30" s="7"/>
      <c r="K30" s="7"/>
      <c r="L30" s="11"/>
      <c r="M30" s="7">
        <v>343</v>
      </c>
      <c r="N30" s="28">
        <v>1404</v>
      </c>
      <c r="O30" s="38">
        <f t="shared" si="20"/>
        <v>4.093294460641399</v>
      </c>
      <c r="P30" s="6">
        <v>396</v>
      </c>
      <c r="Q30" s="28">
        <v>1634</v>
      </c>
      <c r="R30" s="11">
        <f t="shared" si="5"/>
        <v>4.1262626262626263</v>
      </c>
      <c r="S30" s="38"/>
      <c r="U30" s="18" t="s">
        <v>78</v>
      </c>
      <c r="V30" s="28" t="s">
        <v>79</v>
      </c>
      <c r="W30" s="10">
        <v>5.0999999999999996</v>
      </c>
      <c r="X30" s="10" t="s">
        <v>15</v>
      </c>
      <c r="Y30" s="10" t="s">
        <v>76</v>
      </c>
      <c r="Z30" s="111">
        <f t="shared" si="6"/>
        <v>1246</v>
      </c>
      <c r="AA30" s="112">
        <f t="shared" si="7"/>
        <v>5250</v>
      </c>
      <c r="AB30" s="113">
        <f t="shared" si="8"/>
        <v>4.213483146067416</v>
      </c>
      <c r="AC30" s="7">
        <v>497</v>
      </c>
      <c r="AD30" s="26">
        <v>1959</v>
      </c>
      <c r="AE30" s="38">
        <f t="shared" si="9"/>
        <v>3.9416498993963782</v>
      </c>
      <c r="AF30" s="77">
        <v>339</v>
      </c>
      <c r="AG30" s="39">
        <v>1419</v>
      </c>
      <c r="AH30" s="11">
        <f t="shared" si="10"/>
        <v>4.1858407079646014</v>
      </c>
      <c r="AI30" s="52">
        <v>197</v>
      </c>
      <c r="AJ30" s="51">
        <v>900</v>
      </c>
      <c r="AK30" s="57">
        <f t="shared" si="11"/>
        <v>4.5685279187817258</v>
      </c>
      <c r="AL30" s="33">
        <v>156</v>
      </c>
      <c r="AM30" s="39">
        <v>692</v>
      </c>
      <c r="AN30" s="11">
        <f t="shared" si="13"/>
        <v>4.4358974358974361</v>
      </c>
      <c r="AO30" s="6">
        <v>57</v>
      </c>
      <c r="AP30" s="39">
        <v>280</v>
      </c>
      <c r="AQ30" s="38">
        <f t="shared" si="12"/>
        <v>4.9122807017543861</v>
      </c>
      <c r="AR30" s="33"/>
      <c r="AS30" s="39"/>
      <c r="AT30" s="11"/>
      <c r="AU30" s="6"/>
      <c r="AV30" s="7"/>
      <c r="AW30" s="11"/>
      <c r="AX30" s="6"/>
      <c r="AY30" s="7"/>
      <c r="AZ30" s="8"/>
    </row>
    <row r="31" spans="2:52">
      <c r="B31" s="18" t="s">
        <v>81</v>
      </c>
      <c r="C31" s="28" t="s">
        <v>82</v>
      </c>
      <c r="D31" s="10">
        <v>7</v>
      </c>
      <c r="E31" s="10" t="s">
        <v>24</v>
      </c>
      <c r="F31" s="10" t="s">
        <v>83</v>
      </c>
      <c r="G31" s="92">
        <f t="shared" si="0"/>
        <v>722</v>
      </c>
      <c r="H31" s="93">
        <f t="shared" si="1"/>
        <v>2918</v>
      </c>
      <c r="I31" s="94">
        <f t="shared" si="19"/>
        <v>4.0415512465373959</v>
      </c>
      <c r="J31" s="7"/>
      <c r="K31" s="7"/>
      <c r="L31" s="38"/>
      <c r="M31" s="7"/>
      <c r="N31" s="28"/>
      <c r="O31" s="38"/>
      <c r="P31" s="6"/>
      <c r="Q31" s="28"/>
      <c r="R31" s="11"/>
      <c r="S31" s="38"/>
      <c r="U31" s="18" t="s">
        <v>81</v>
      </c>
      <c r="V31" s="28" t="s">
        <v>82</v>
      </c>
      <c r="W31" s="10">
        <v>7</v>
      </c>
      <c r="X31" s="10" t="s">
        <v>24</v>
      </c>
      <c r="Y31" s="10" t="s">
        <v>83</v>
      </c>
      <c r="Z31" s="111">
        <f t="shared" si="6"/>
        <v>623</v>
      </c>
      <c r="AA31" s="112">
        <f t="shared" si="7"/>
        <v>2489</v>
      </c>
      <c r="AB31" s="113">
        <f t="shared" si="8"/>
        <v>3.9951845906902088</v>
      </c>
      <c r="AC31" s="7"/>
      <c r="AD31" s="26"/>
      <c r="AE31" s="38"/>
      <c r="AF31" s="77">
        <v>258</v>
      </c>
      <c r="AG31" s="39">
        <v>1057</v>
      </c>
      <c r="AH31" s="11">
        <f t="shared" si="10"/>
        <v>4.0968992248062017</v>
      </c>
      <c r="AI31" s="52">
        <v>175</v>
      </c>
      <c r="AJ31" s="51">
        <v>828</v>
      </c>
      <c r="AK31" s="57">
        <f t="shared" si="11"/>
        <v>4.7314285714285713</v>
      </c>
      <c r="AL31" s="33">
        <v>99</v>
      </c>
      <c r="AM31" s="39">
        <v>429</v>
      </c>
      <c r="AN31" s="11">
        <f t="shared" si="13"/>
        <v>4.333333333333333</v>
      </c>
      <c r="AO31" s="6">
        <v>91</v>
      </c>
      <c r="AP31" s="39">
        <v>175</v>
      </c>
      <c r="AQ31" s="38">
        <f t="shared" si="12"/>
        <v>1.9230769230769231</v>
      </c>
      <c r="AR31" s="33"/>
      <c r="AS31" s="39"/>
      <c r="AT31" s="11"/>
      <c r="AU31" s="6"/>
      <c r="AV31" s="28"/>
      <c r="AW31" s="11"/>
      <c r="AX31" s="6"/>
      <c r="AY31" s="7"/>
      <c r="AZ31" s="8"/>
    </row>
    <row r="32" spans="2:52">
      <c r="B32" s="18" t="s">
        <v>84</v>
      </c>
      <c r="C32" s="28" t="s">
        <v>33</v>
      </c>
      <c r="D32" s="10">
        <v>8</v>
      </c>
      <c r="E32" s="10" t="s">
        <v>48</v>
      </c>
      <c r="F32" s="10" t="s">
        <v>85</v>
      </c>
      <c r="G32" s="92">
        <f t="shared" si="0"/>
        <v>718</v>
      </c>
      <c r="H32" s="93">
        <f t="shared" si="1"/>
        <v>2856</v>
      </c>
      <c r="I32" s="94">
        <f t="shared" si="19"/>
        <v>3.9777158774373258</v>
      </c>
      <c r="J32" s="7"/>
      <c r="K32" s="7"/>
      <c r="L32" s="11"/>
      <c r="M32" s="7"/>
      <c r="N32" s="28"/>
      <c r="O32" s="38"/>
      <c r="P32" s="6"/>
      <c r="Q32" s="28"/>
      <c r="R32" s="11"/>
      <c r="S32" s="38"/>
      <c r="U32" s="18" t="s">
        <v>84</v>
      </c>
      <c r="V32" s="28" t="s">
        <v>33</v>
      </c>
      <c r="W32" s="10">
        <v>8</v>
      </c>
      <c r="X32" s="10" t="s">
        <v>48</v>
      </c>
      <c r="Y32" s="10" t="s">
        <v>85</v>
      </c>
      <c r="Z32" s="111">
        <f t="shared" si="6"/>
        <v>652</v>
      </c>
      <c r="AA32" s="112">
        <f t="shared" si="7"/>
        <v>2679</v>
      </c>
      <c r="AB32" s="113">
        <f t="shared" si="8"/>
        <v>4.1088957055214728</v>
      </c>
      <c r="AC32" s="7"/>
      <c r="AD32" s="26"/>
      <c r="AE32" s="38"/>
      <c r="AF32" s="77">
        <v>384</v>
      </c>
      <c r="AG32" s="39">
        <v>1640</v>
      </c>
      <c r="AH32" s="11">
        <f t="shared" si="10"/>
        <v>4.270833333333333</v>
      </c>
      <c r="AI32" s="52">
        <v>175</v>
      </c>
      <c r="AJ32" s="51">
        <v>768</v>
      </c>
      <c r="AK32" s="57">
        <f t="shared" si="11"/>
        <v>4.3885714285714288</v>
      </c>
      <c r="AL32" s="33">
        <v>66</v>
      </c>
      <c r="AM32" s="39">
        <v>177</v>
      </c>
      <c r="AN32" s="11">
        <f t="shared" si="13"/>
        <v>2.6818181818181817</v>
      </c>
      <c r="AO32" s="6">
        <v>27</v>
      </c>
      <c r="AP32" s="39">
        <v>94</v>
      </c>
      <c r="AQ32" s="38">
        <f t="shared" si="12"/>
        <v>3.4814814814814814</v>
      </c>
      <c r="AR32" s="33"/>
      <c r="AS32" s="39"/>
      <c r="AT32" s="11"/>
      <c r="AU32" s="6"/>
      <c r="AV32" s="7"/>
      <c r="AW32" s="11"/>
      <c r="AX32" s="6"/>
      <c r="AY32" s="7"/>
      <c r="AZ32" s="8"/>
    </row>
    <row r="33" spans="2:52">
      <c r="B33" s="18" t="s">
        <v>90</v>
      </c>
      <c r="C33" s="28" t="s">
        <v>58</v>
      </c>
      <c r="D33" s="10">
        <v>5</v>
      </c>
      <c r="E33" s="10" t="s">
        <v>24</v>
      </c>
      <c r="F33" s="10" t="s">
        <v>72</v>
      </c>
      <c r="G33" s="92">
        <f t="shared" si="0"/>
        <v>923</v>
      </c>
      <c r="H33" s="93">
        <f t="shared" si="1"/>
        <v>4507</v>
      </c>
      <c r="I33" s="94">
        <f t="shared" si="19"/>
        <v>4.882990249187432</v>
      </c>
      <c r="J33" s="7"/>
      <c r="K33" s="7"/>
      <c r="L33" s="11"/>
      <c r="M33" s="7"/>
      <c r="N33" s="28"/>
      <c r="O33" s="38"/>
      <c r="P33" s="6"/>
      <c r="Q33" s="28"/>
      <c r="R33" s="11"/>
      <c r="S33" s="38"/>
      <c r="U33" s="18" t="s">
        <v>90</v>
      </c>
      <c r="V33" s="28" t="s">
        <v>58</v>
      </c>
      <c r="W33" s="10">
        <v>5</v>
      </c>
      <c r="X33" s="10" t="s">
        <v>24</v>
      </c>
      <c r="Y33" s="10" t="s">
        <v>72</v>
      </c>
      <c r="Z33" s="111">
        <f t="shared" si="6"/>
        <v>706</v>
      </c>
      <c r="AA33" s="112">
        <f t="shared" si="7"/>
        <v>3403</v>
      </c>
      <c r="AB33" s="113">
        <f t="shared" si="8"/>
        <v>4.8201133144475925</v>
      </c>
      <c r="AC33" s="7"/>
      <c r="AD33" s="26"/>
      <c r="AE33" s="38"/>
      <c r="AF33" s="77"/>
      <c r="AG33" s="39"/>
      <c r="AH33" s="11"/>
      <c r="AI33" s="52">
        <v>300</v>
      </c>
      <c r="AJ33" s="51">
        <v>1614</v>
      </c>
      <c r="AK33" s="57">
        <f t="shared" si="11"/>
        <v>5.38</v>
      </c>
      <c r="AL33" s="33">
        <v>217</v>
      </c>
      <c r="AM33" s="39">
        <v>1104</v>
      </c>
      <c r="AN33" s="11">
        <f t="shared" si="13"/>
        <v>5.0875576036866361</v>
      </c>
      <c r="AO33" s="6">
        <v>189</v>
      </c>
      <c r="AP33" s="39">
        <v>685</v>
      </c>
      <c r="AQ33" s="38">
        <f t="shared" si="12"/>
        <v>3.6243386243386242</v>
      </c>
      <c r="AR33" s="33"/>
      <c r="AS33" s="39"/>
      <c r="AT33" s="11"/>
      <c r="AU33" s="6"/>
      <c r="AV33" s="28"/>
      <c r="AW33" s="11"/>
      <c r="AX33" s="6"/>
      <c r="AY33" s="7"/>
      <c r="AZ33" s="8"/>
    </row>
    <row r="34" spans="2:52">
      <c r="B34" s="18" t="s">
        <v>95</v>
      </c>
      <c r="C34" s="28" t="s">
        <v>58</v>
      </c>
      <c r="D34" s="10">
        <v>5</v>
      </c>
      <c r="E34" s="10" t="s">
        <v>24</v>
      </c>
      <c r="F34" s="10" t="s">
        <v>83</v>
      </c>
      <c r="G34" s="92">
        <f t="shared" si="0"/>
        <v>329</v>
      </c>
      <c r="H34" s="93">
        <f t="shared" si="1"/>
        <v>1228</v>
      </c>
      <c r="I34" s="94">
        <f t="shared" si="19"/>
        <v>3.7325227963525838</v>
      </c>
      <c r="J34" s="7"/>
      <c r="K34" s="7"/>
      <c r="L34" s="11"/>
      <c r="M34" s="7"/>
      <c r="N34" s="28"/>
      <c r="O34" s="38"/>
      <c r="P34" s="6"/>
      <c r="Q34" s="28"/>
      <c r="R34" s="11"/>
      <c r="S34" s="38"/>
      <c r="U34" s="18" t="s">
        <v>95</v>
      </c>
      <c r="V34" s="28" t="s">
        <v>58</v>
      </c>
      <c r="W34" s="10">
        <v>5</v>
      </c>
      <c r="X34" s="10" t="s">
        <v>24</v>
      </c>
      <c r="Y34" s="10" t="s">
        <v>83</v>
      </c>
      <c r="Z34" s="111">
        <f t="shared" si="6"/>
        <v>285</v>
      </c>
      <c r="AA34" s="112">
        <f t="shared" si="7"/>
        <v>1067</v>
      </c>
      <c r="AB34" s="113">
        <f t="shared" si="8"/>
        <v>3.7438596491228071</v>
      </c>
      <c r="AC34" s="7"/>
      <c r="AD34" s="26"/>
      <c r="AE34" s="38"/>
      <c r="AF34" s="77">
        <v>92</v>
      </c>
      <c r="AG34" s="39">
        <v>361</v>
      </c>
      <c r="AH34" s="11">
        <f t="shared" si="10"/>
        <v>3.9239130434782608</v>
      </c>
      <c r="AI34" s="52">
        <v>137</v>
      </c>
      <c r="AJ34" s="51">
        <v>507</v>
      </c>
      <c r="AK34" s="57">
        <f t="shared" si="11"/>
        <v>3.7007299270072993</v>
      </c>
      <c r="AL34" s="33">
        <v>44</v>
      </c>
      <c r="AM34" s="39">
        <v>161</v>
      </c>
      <c r="AN34" s="11">
        <f t="shared" si="13"/>
        <v>3.6590909090909092</v>
      </c>
      <c r="AO34" s="6">
        <v>12</v>
      </c>
      <c r="AP34" s="39">
        <v>38</v>
      </c>
      <c r="AQ34" s="38">
        <f t="shared" si="12"/>
        <v>3.1666666666666665</v>
      </c>
      <c r="AR34" s="33"/>
      <c r="AS34" s="39"/>
      <c r="AT34" s="11"/>
      <c r="AU34" s="6"/>
      <c r="AV34" s="28"/>
      <c r="AW34" s="11"/>
      <c r="AX34" s="6"/>
      <c r="AY34" s="7"/>
      <c r="AZ34" s="8"/>
    </row>
    <row r="35" spans="2:52">
      <c r="B35" s="18" t="s">
        <v>100</v>
      </c>
      <c r="C35" s="28" t="s">
        <v>33</v>
      </c>
      <c r="D35" s="10">
        <v>11.2</v>
      </c>
      <c r="E35" s="10" t="s">
        <v>48</v>
      </c>
      <c r="F35" s="10" t="s">
        <v>68</v>
      </c>
      <c r="G35" s="92">
        <f t="shared" si="0"/>
        <v>58</v>
      </c>
      <c r="H35" s="93">
        <f t="shared" si="1"/>
        <v>228</v>
      </c>
      <c r="I35" s="94">
        <f t="shared" si="19"/>
        <v>3.9310344827586206</v>
      </c>
      <c r="J35" s="7"/>
      <c r="K35" s="7"/>
      <c r="L35" s="11"/>
      <c r="M35" s="7"/>
      <c r="N35" s="28"/>
      <c r="O35" s="38"/>
      <c r="P35" s="6"/>
      <c r="Q35" s="28"/>
      <c r="R35" s="11"/>
      <c r="S35" s="38"/>
      <c r="U35" s="18" t="s">
        <v>100</v>
      </c>
      <c r="V35" s="28" t="s">
        <v>33</v>
      </c>
      <c r="W35" s="10">
        <v>11.2</v>
      </c>
      <c r="X35" s="10" t="s">
        <v>48</v>
      </c>
      <c r="Y35" s="10" t="s">
        <v>68</v>
      </c>
      <c r="Z35" s="111">
        <f t="shared" si="6"/>
        <v>58</v>
      </c>
      <c r="AA35" s="112">
        <f t="shared" si="7"/>
        <v>228</v>
      </c>
      <c r="AB35" s="113">
        <f t="shared" si="8"/>
        <v>3.9310344827586206</v>
      </c>
      <c r="AC35" s="7"/>
      <c r="AD35" s="26"/>
      <c r="AE35" s="38"/>
      <c r="AF35" s="78"/>
      <c r="AG35" s="39"/>
      <c r="AH35" s="11"/>
      <c r="AI35" s="52"/>
      <c r="AJ35" s="51"/>
      <c r="AK35" s="57"/>
      <c r="AL35" s="33"/>
      <c r="AM35" s="39"/>
      <c r="AN35" s="11"/>
      <c r="AO35" s="6">
        <v>58</v>
      </c>
      <c r="AP35" s="39">
        <v>228</v>
      </c>
      <c r="AQ35" s="38">
        <f t="shared" si="12"/>
        <v>3.9310344827586206</v>
      </c>
      <c r="AR35" s="33"/>
      <c r="AS35" s="39"/>
      <c r="AT35" s="11"/>
      <c r="AU35" s="6"/>
      <c r="AV35" s="7"/>
      <c r="AW35" s="11"/>
      <c r="AX35" s="6"/>
      <c r="AY35" s="7"/>
      <c r="AZ35" s="8"/>
    </row>
    <row r="36" spans="2:52">
      <c r="B36" s="18" t="s">
        <v>101</v>
      </c>
      <c r="C36" s="28" t="s">
        <v>4</v>
      </c>
      <c r="D36" s="10">
        <v>5</v>
      </c>
      <c r="E36" s="10" t="s">
        <v>24</v>
      </c>
      <c r="F36" s="10" t="s">
        <v>99</v>
      </c>
      <c r="G36" s="92">
        <f t="shared" si="0"/>
        <v>27</v>
      </c>
      <c r="H36" s="93">
        <f t="shared" si="1"/>
        <v>93</v>
      </c>
      <c r="I36" s="94">
        <f t="shared" si="19"/>
        <v>3.4444444444444446</v>
      </c>
      <c r="J36" s="7"/>
      <c r="K36" s="7"/>
      <c r="L36" s="11"/>
      <c r="M36" s="7"/>
      <c r="N36" s="28"/>
      <c r="O36" s="38"/>
      <c r="P36" s="6"/>
      <c r="Q36" s="28"/>
      <c r="R36" s="11"/>
      <c r="S36" s="38"/>
      <c r="U36" s="18" t="s">
        <v>101</v>
      </c>
      <c r="V36" s="28" t="s">
        <v>4</v>
      </c>
      <c r="W36" s="10">
        <v>5</v>
      </c>
      <c r="X36" s="10" t="s">
        <v>24</v>
      </c>
      <c r="Y36" s="10" t="s">
        <v>140</v>
      </c>
      <c r="Z36" s="111">
        <f t="shared" si="6"/>
        <v>27</v>
      </c>
      <c r="AA36" s="112">
        <f t="shared" si="7"/>
        <v>93</v>
      </c>
      <c r="AB36" s="113">
        <f t="shared" si="8"/>
        <v>3.4444444444444446</v>
      </c>
      <c r="AC36" s="7"/>
      <c r="AD36" s="26"/>
      <c r="AE36" s="38"/>
      <c r="AF36" s="78"/>
      <c r="AG36" s="39"/>
      <c r="AH36" s="11"/>
      <c r="AI36" s="52"/>
      <c r="AJ36" s="51"/>
      <c r="AK36" s="57"/>
      <c r="AL36" s="33"/>
      <c r="AM36" s="39"/>
      <c r="AN36" s="11"/>
      <c r="AO36" s="6">
        <v>27</v>
      </c>
      <c r="AP36" s="39">
        <v>93</v>
      </c>
      <c r="AQ36" s="38">
        <f t="shared" si="12"/>
        <v>3.4444444444444446</v>
      </c>
      <c r="AR36" s="33"/>
      <c r="AS36" s="39"/>
      <c r="AT36" s="11"/>
      <c r="AU36" s="6"/>
      <c r="AV36" s="28"/>
      <c r="AW36" s="11"/>
      <c r="AX36" s="6"/>
      <c r="AY36" s="7"/>
      <c r="AZ36" s="8"/>
    </row>
    <row r="37" spans="2:52">
      <c r="B37" s="18" t="s">
        <v>103</v>
      </c>
      <c r="C37" s="28" t="s">
        <v>102</v>
      </c>
      <c r="D37" s="10"/>
      <c r="E37" s="10"/>
      <c r="F37" s="10"/>
      <c r="G37" s="92"/>
      <c r="H37" s="93"/>
      <c r="I37" s="94"/>
      <c r="J37" s="7"/>
      <c r="K37" s="7"/>
      <c r="L37" s="11"/>
      <c r="M37" s="7"/>
      <c r="N37" s="28"/>
      <c r="O37" s="38"/>
      <c r="P37" s="6"/>
      <c r="Q37" s="28"/>
      <c r="R37" s="11"/>
      <c r="S37" s="38"/>
      <c r="U37" s="18" t="s">
        <v>103</v>
      </c>
      <c r="V37" s="28" t="s">
        <v>102</v>
      </c>
      <c r="W37" s="10"/>
      <c r="X37" s="10"/>
      <c r="Y37" s="10"/>
      <c r="Z37" s="111">
        <f t="shared" si="6"/>
        <v>0</v>
      </c>
      <c r="AA37" s="112">
        <f t="shared" si="7"/>
        <v>0</v>
      </c>
      <c r="AB37" s="113"/>
      <c r="AC37" s="7"/>
      <c r="AD37" s="26"/>
      <c r="AE37" s="38"/>
      <c r="AF37" s="78"/>
      <c r="AG37" s="39"/>
      <c r="AH37" s="11"/>
      <c r="AI37" s="52"/>
      <c r="AJ37" s="51"/>
      <c r="AK37" s="57"/>
      <c r="AL37" s="33"/>
      <c r="AM37" s="39"/>
      <c r="AN37" s="11"/>
      <c r="AO37" s="6"/>
      <c r="AP37" s="39"/>
      <c r="AQ37" s="38"/>
      <c r="AR37" s="33"/>
      <c r="AS37" s="39"/>
      <c r="AT37" s="11"/>
      <c r="AU37" s="6"/>
      <c r="AV37" s="7"/>
      <c r="AW37" s="11"/>
      <c r="AX37" s="6"/>
      <c r="AY37" s="7"/>
      <c r="AZ37" s="8"/>
    </row>
    <row r="38" spans="2:52">
      <c r="B38" s="18" t="s">
        <v>105</v>
      </c>
      <c r="C38" s="28" t="s">
        <v>57</v>
      </c>
      <c r="D38" s="10">
        <v>5</v>
      </c>
      <c r="E38" s="10" t="s">
        <v>24</v>
      </c>
      <c r="F38" s="10" t="s">
        <v>110</v>
      </c>
      <c r="G38" s="92"/>
      <c r="H38" s="93"/>
      <c r="I38" s="94"/>
      <c r="J38" s="7"/>
      <c r="K38" s="7"/>
      <c r="L38" s="11"/>
      <c r="M38" s="7"/>
      <c r="N38" s="28"/>
      <c r="O38" s="38"/>
      <c r="P38" s="6"/>
      <c r="Q38" s="28"/>
      <c r="R38" s="11"/>
      <c r="S38" s="38"/>
      <c r="U38" s="18" t="s">
        <v>105</v>
      </c>
      <c r="V38" s="28" t="s">
        <v>57</v>
      </c>
      <c r="W38" s="10">
        <v>5</v>
      </c>
      <c r="X38" s="10" t="s">
        <v>24</v>
      </c>
      <c r="Y38" s="10" t="s">
        <v>110</v>
      </c>
      <c r="Z38" s="111">
        <f t="shared" si="6"/>
        <v>0</v>
      </c>
      <c r="AA38" s="112">
        <f t="shared" si="7"/>
        <v>0</v>
      </c>
      <c r="AB38" s="113" t="e">
        <f t="shared" si="8"/>
        <v>#DIV/0!</v>
      </c>
      <c r="AC38" s="7"/>
      <c r="AD38" s="26"/>
      <c r="AE38" s="38"/>
      <c r="AF38" s="78"/>
      <c r="AG38" s="39"/>
      <c r="AH38" s="11"/>
      <c r="AI38" s="52"/>
      <c r="AJ38" s="51"/>
      <c r="AK38" s="57"/>
      <c r="AL38" s="33"/>
      <c r="AM38" s="39"/>
      <c r="AN38" s="11"/>
      <c r="AO38" s="6"/>
      <c r="AP38" s="39"/>
      <c r="AQ38" s="38"/>
      <c r="AR38" s="33"/>
      <c r="AS38" s="39"/>
      <c r="AT38" s="11"/>
      <c r="AU38" s="6"/>
      <c r="AV38" s="28"/>
      <c r="AW38" s="11"/>
      <c r="AX38" s="6"/>
      <c r="AY38" s="7"/>
      <c r="AZ38" s="8"/>
    </row>
    <row r="39" spans="2:52">
      <c r="G39" s="92"/>
      <c r="H39" s="93"/>
      <c r="I39" s="94"/>
      <c r="J39" s="7"/>
      <c r="K39" s="7"/>
      <c r="L39" s="11"/>
      <c r="M39" s="7"/>
      <c r="N39" s="28"/>
      <c r="O39" s="38"/>
      <c r="P39" s="6"/>
      <c r="Q39" s="28"/>
      <c r="R39" s="11"/>
      <c r="S39" s="38"/>
      <c r="U39" s="37" t="s">
        <v>137</v>
      </c>
      <c r="V39" s="28" t="s">
        <v>23</v>
      </c>
      <c r="W39" s="26">
        <v>7.5</v>
      </c>
      <c r="X39" s="26" t="s">
        <v>48</v>
      </c>
      <c r="Y39" s="26" t="s">
        <v>83</v>
      </c>
      <c r="Z39" s="111">
        <f t="shared" si="6"/>
        <v>0</v>
      </c>
      <c r="AA39" s="112">
        <f t="shared" si="7"/>
        <v>0</v>
      </c>
      <c r="AB39" s="113" t="e">
        <f t="shared" si="8"/>
        <v>#DIV/0!</v>
      </c>
      <c r="AR39" s="6"/>
      <c r="AS39" s="7"/>
      <c r="AT39" s="8"/>
      <c r="AU39" s="6"/>
      <c r="AV39" s="7"/>
      <c r="AW39" s="11"/>
      <c r="AX39" s="6"/>
      <c r="AY39" s="7"/>
      <c r="AZ39" s="8"/>
    </row>
    <row r="40" spans="2:52">
      <c r="B40" s="18" t="s">
        <v>112</v>
      </c>
      <c r="C40" s="28" t="s">
        <v>113</v>
      </c>
      <c r="D40" s="10">
        <v>5</v>
      </c>
      <c r="E40" s="10" t="s">
        <v>24</v>
      </c>
      <c r="F40" s="10" t="s">
        <v>72</v>
      </c>
      <c r="G40" s="92"/>
      <c r="H40" s="93"/>
      <c r="I40" s="94"/>
      <c r="J40" s="7"/>
      <c r="K40" s="7"/>
      <c r="L40" s="11"/>
      <c r="M40" s="7"/>
      <c r="N40" s="28"/>
      <c r="O40" s="38"/>
      <c r="P40" s="6"/>
      <c r="Q40" s="28"/>
      <c r="R40" s="11"/>
      <c r="S40" s="38"/>
      <c r="U40" s="18" t="s">
        <v>112</v>
      </c>
      <c r="V40" s="28" t="s">
        <v>113</v>
      </c>
      <c r="W40" s="10">
        <v>5</v>
      </c>
      <c r="X40" s="10" t="s">
        <v>24</v>
      </c>
      <c r="Y40" s="10" t="s">
        <v>70</v>
      </c>
      <c r="Z40" s="111">
        <f t="shared" si="6"/>
        <v>0</v>
      </c>
      <c r="AA40" s="112">
        <f t="shared" si="7"/>
        <v>0</v>
      </c>
      <c r="AB40" s="113" t="e">
        <f t="shared" si="8"/>
        <v>#DIV/0!</v>
      </c>
      <c r="AC40" s="7"/>
      <c r="AD40" s="26"/>
      <c r="AE40" s="38"/>
      <c r="AF40" s="78"/>
      <c r="AG40" s="39"/>
      <c r="AH40" s="11"/>
      <c r="AI40" s="52"/>
      <c r="AJ40" s="51"/>
      <c r="AK40" s="57"/>
      <c r="AL40" s="33"/>
      <c r="AM40" s="39"/>
      <c r="AN40" s="11"/>
      <c r="AO40" s="6"/>
      <c r="AP40" s="39"/>
      <c r="AQ40" s="38"/>
      <c r="AR40" s="33"/>
      <c r="AS40" s="39"/>
      <c r="AT40" s="11"/>
      <c r="AU40" s="6"/>
      <c r="AV40" s="28"/>
      <c r="AW40" s="11"/>
      <c r="AX40" s="6"/>
      <c r="AY40" s="7"/>
      <c r="AZ40" s="8"/>
    </row>
    <row r="41" spans="2:52">
      <c r="B41" s="18" t="s">
        <v>114</v>
      </c>
      <c r="C41" s="28" t="s">
        <v>23</v>
      </c>
      <c r="D41" s="10">
        <v>5</v>
      </c>
      <c r="E41" s="10" t="s">
        <v>24</v>
      </c>
      <c r="F41" s="10" t="s">
        <v>76</v>
      </c>
      <c r="G41" s="92"/>
      <c r="H41" s="93"/>
      <c r="I41" s="94"/>
      <c r="J41" s="7"/>
      <c r="K41" s="7"/>
      <c r="L41" s="11"/>
      <c r="M41" s="7"/>
      <c r="N41" s="28"/>
      <c r="O41" s="38"/>
      <c r="P41" s="6"/>
      <c r="Q41" s="28"/>
      <c r="R41" s="11"/>
      <c r="S41" s="38"/>
      <c r="U41" s="18" t="s">
        <v>114</v>
      </c>
      <c r="V41" s="28" t="s">
        <v>23</v>
      </c>
      <c r="W41" s="10">
        <v>5</v>
      </c>
      <c r="X41" s="10" t="s">
        <v>24</v>
      </c>
      <c r="Y41" s="10" t="s">
        <v>76</v>
      </c>
      <c r="Z41" s="111">
        <f t="shared" si="6"/>
        <v>0</v>
      </c>
      <c r="AA41" s="112">
        <f t="shared" si="7"/>
        <v>0</v>
      </c>
      <c r="AB41" s="113" t="e">
        <f t="shared" si="8"/>
        <v>#DIV/0!</v>
      </c>
      <c r="AC41" s="7"/>
      <c r="AD41" s="26"/>
      <c r="AE41" s="38"/>
      <c r="AF41" s="78"/>
      <c r="AG41" s="39"/>
      <c r="AH41" s="11"/>
      <c r="AI41" s="52"/>
      <c r="AJ41" s="51"/>
      <c r="AK41" s="57"/>
      <c r="AL41" s="33"/>
      <c r="AM41" s="39"/>
      <c r="AN41" s="11"/>
      <c r="AO41" s="6"/>
      <c r="AP41" s="39"/>
      <c r="AQ41" s="38"/>
      <c r="AR41" s="33"/>
      <c r="AS41" s="39"/>
      <c r="AT41" s="11"/>
      <c r="AU41" s="6"/>
      <c r="AV41" s="7"/>
      <c r="AW41" s="11"/>
      <c r="AX41" s="6"/>
      <c r="AY41" s="7"/>
      <c r="AZ41" s="8"/>
    </row>
    <row r="42" spans="2:52" ht="16" thickBot="1">
      <c r="B42" s="18"/>
      <c r="C42" s="28"/>
      <c r="D42" s="10"/>
      <c r="E42" s="10"/>
      <c r="F42" s="10"/>
      <c r="G42" s="92"/>
      <c r="H42" s="93"/>
      <c r="I42" s="94"/>
      <c r="J42" s="7"/>
      <c r="K42" s="7"/>
      <c r="L42" s="11"/>
      <c r="M42" s="7"/>
      <c r="N42" s="28"/>
      <c r="O42" s="38"/>
      <c r="P42" s="6"/>
      <c r="Q42" s="28"/>
      <c r="R42" s="11"/>
      <c r="S42" s="38"/>
      <c r="U42" s="18" t="s">
        <v>138</v>
      </c>
      <c r="V42" s="28" t="s">
        <v>139</v>
      </c>
      <c r="W42" s="10">
        <v>6</v>
      </c>
      <c r="X42" s="10" t="s">
        <v>24</v>
      </c>
      <c r="Y42" s="10" t="s">
        <v>76</v>
      </c>
      <c r="Z42" s="111">
        <f t="shared" si="6"/>
        <v>0</v>
      </c>
      <c r="AA42" s="112">
        <f t="shared" si="7"/>
        <v>0</v>
      </c>
      <c r="AB42" s="113" t="e">
        <f t="shared" si="8"/>
        <v>#DIV/0!</v>
      </c>
      <c r="AC42" s="7"/>
      <c r="AD42" s="26"/>
      <c r="AE42" s="38"/>
      <c r="AF42" s="78"/>
      <c r="AG42" s="39"/>
      <c r="AH42" s="11"/>
      <c r="AI42" s="52"/>
      <c r="AJ42" s="51"/>
      <c r="AK42" s="57"/>
      <c r="AL42" s="33"/>
      <c r="AM42" s="39"/>
      <c r="AN42" s="11"/>
      <c r="AO42" s="6"/>
      <c r="AP42" s="39"/>
      <c r="AQ42" s="38"/>
      <c r="AR42" s="33"/>
      <c r="AS42" s="39"/>
      <c r="AT42" s="11"/>
      <c r="AU42" s="65"/>
      <c r="AV42" s="12"/>
      <c r="AW42" s="11"/>
      <c r="AX42" s="65"/>
      <c r="AY42" s="12"/>
      <c r="AZ42" s="13"/>
    </row>
    <row r="43" spans="2:52" ht="16" thickBot="1">
      <c r="B43" s="18"/>
      <c r="C43" s="85" t="s">
        <v>106</v>
      </c>
      <c r="D43" s="7"/>
      <c r="E43" s="7"/>
      <c r="F43" s="7"/>
      <c r="G43" s="125">
        <f>SUM(G17:G38)</f>
        <v>38242</v>
      </c>
      <c r="H43" s="119">
        <f>SUM(H17:H38)</f>
        <v>162963</v>
      </c>
      <c r="I43" s="126">
        <f>+H43/G43</f>
        <v>4.2613618534595474</v>
      </c>
      <c r="J43" s="44">
        <f>SUM(J17:J34)</f>
        <v>1190</v>
      </c>
      <c r="K43" s="44">
        <f>SUM(K17:K34)</f>
        <v>5752</v>
      </c>
      <c r="L43" s="70">
        <f>+K43/J43</f>
        <v>4.833613445378151</v>
      </c>
      <c r="M43" s="44">
        <f>SUM(M17:M34)</f>
        <v>4633</v>
      </c>
      <c r="N43" s="44">
        <f>SUM(N17:N34)</f>
        <v>20322</v>
      </c>
      <c r="O43" s="58">
        <f>+N43/M43</f>
        <v>4.3863587308439458</v>
      </c>
      <c r="P43" s="43">
        <f>SUM(P17:P34)</f>
        <v>5782</v>
      </c>
      <c r="Q43" s="44">
        <f>SUM(Q17:Q34)</f>
        <v>24434</v>
      </c>
      <c r="R43" s="70">
        <f>+Q43/P43</f>
        <v>4.2258734002075409</v>
      </c>
      <c r="S43" s="58"/>
      <c r="U43" s="18"/>
      <c r="V43" s="85" t="s">
        <v>106</v>
      </c>
      <c r="W43" s="7"/>
      <c r="X43" s="7"/>
      <c r="Y43" s="7"/>
      <c r="Z43" s="115">
        <f t="shared" si="6"/>
        <v>24058</v>
      </c>
      <c r="AA43" s="116">
        <f t="shared" si="7"/>
        <v>100692</v>
      </c>
      <c r="AB43" s="117">
        <f t="shared" si="8"/>
        <v>4.1853853188128687</v>
      </c>
      <c r="AC43" s="44">
        <f>SUM(AC17:AC34)</f>
        <v>8723</v>
      </c>
      <c r="AD43" s="44">
        <f>SUM(AD17:AD34)</f>
        <v>32971</v>
      </c>
      <c r="AE43" s="45">
        <f>+AD43/AC43</f>
        <v>3.7797775994497305</v>
      </c>
      <c r="AF43" s="79">
        <f>SUM(AF17:AF34)</f>
        <v>6729</v>
      </c>
      <c r="AG43" s="55">
        <f>SUM(AG17:AG34)</f>
        <v>28391</v>
      </c>
      <c r="AH43" s="46">
        <f>+AG43/AF43</f>
        <v>4.2192004755535741</v>
      </c>
      <c r="AI43" s="53">
        <f>SUM(AI17:AI34)</f>
        <v>4273</v>
      </c>
      <c r="AJ43" s="54">
        <f>SUM(AJ17:AJ34)</f>
        <v>20531</v>
      </c>
      <c r="AK43" s="58">
        <f>+AJ43/AI43</f>
        <v>4.8048209688743269</v>
      </c>
      <c r="AL43" s="59">
        <f>SUM(AL17:AL34)</f>
        <v>2579</v>
      </c>
      <c r="AM43" s="55">
        <f>SUM(AM17:AM34)</f>
        <v>11763</v>
      </c>
      <c r="AN43" s="60">
        <f>+AM43/AL43</f>
        <v>4.5610701822411785</v>
      </c>
      <c r="AO43" s="59">
        <f>SUM(AO17:AO38)</f>
        <v>1754</v>
      </c>
      <c r="AP43" s="55">
        <f>SUM(AP17:AP38)</f>
        <v>7036</v>
      </c>
      <c r="AQ43" s="62">
        <f>+AP43/AO43</f>
        <v>4.0114025085518819</v>
      </c>
      <c r="AR43" s="59"/>
      <c r="AS43" s="55"/>
      <c r="AT43" s="60"/>
      <c r="AU43" s="43"/>
      <c r="AV43" s="44"/>
      <c r="AW43" s="44"/>
      <c r="AX43" s="43"/>
      <c r="AY43" s="44"/>
      <c r="AZ43" s="98"/>
    </row>
    <row r="44" spans="2:52">
      <c r="B44" s="18"/>
      <c r="C44" s="7"/>
      <c r="D44" s="7"/>
      <c r="E44" s="7"/>
      <c r="F44" s="7"/>
      <c r="G44" s="92"/>
      <c r="H44" s="93"/>
      <c r="I44" s="94"/>
      <c r="J44" s="7"/>
      <c r="K44" s="7"/>
      <c r="L44" s="8"/>
      <c r="P44" s="6"/>
      <c r="Q44" s="7"/>
      <c r="R44" s="11"/>
      <c r="S44" s="38"/>
      <c r="U44" s="18"/>
      <c r="V44" s="7"/>
      <c r="W44" s="7"/>
      <c r="X44" s="7"/>
      <c r="Y44" s="7"/>
      <c r="Z44" s="111"/>
      <c r="AA44" s="112"/>
      <c r="AB44" s="113"/>
      <c r="AC44" s="7"/>
      <c r="AD44" s="26"/>
      <c r="AE44" s="38"/>
      <c r="AF44" s="77"/>
      <c r="AG44" s="39"/>
      <c r="AH44" s="11"/>
      <c r="AI44" s="52"/>
      <c r="AJ44" s="51"/>
      <c r="AK44" s="57"/>
      <c r="AL44" s="33"/>
      <c r="AM44" s="39"/>
      <c r="AN44" s="11"/>
      <c r="AO44" s="6"/>
      <c r="AP44" s="39"/>
      <c r="AQ44" s="38"/>
      <c r="AR44" s="33"/>
      <c r="AS44" s="39"/>
      <c r="AT44" s="11"/>
      <c r="AU44" s="3"/>
      <c r="AV44" s="4"/>
      <c r="AW44" s="4"/>
      <c r="AX44" s="3"/>
      <c r="AY44" s="4"/>
      <c r="AZ44" s="5"/>
    </row>
    <row r="45" spans="2:52">
      <c r="B45" s="32" t="s">
        <v>52</v>
      </c>
      <c r="C45" s="7"/>
      <c r="D45" s="7"/>
      <c r="E45" s="7"/>
      <c r="F45" s="7"/>
      <c r="G45" s="92"/>
      <c r="H45" s="93"/>
      <c r="I45" s="94"/>
      <c r="J45" s="7"/>
      <c r="K45" s="7"/>
      <c r="L45" s="11"/>
      <c r="M45" s="7"/>
      <c r="N45" s="7"/>
      <c r="O45" s="38"/>
      <c r="P45" s="6"/>
      <c r="Q45" s="7"/>
      <c r="R45" s="11"/>
      <c r="S45" s="38"/>
      <c r="U45" s="32" t="s">
        <v>136</v>
      </c>
      <c r="V45" s="7"/>
      <c r="W45" s="7"/>
      <c r="X45" s="7"/>
      <c r="Y45" s="7"/>
      <c r="Z45" s="111"/>
      <c r="AA45" s="112"/>
      <c r="AB45" s="113"/>
      <c r="AC45" s="7"/>
      <c r="AD45" s="26"/>
      <c r="AE45" s="38"/>
      <c r="AF45" s="77"/>
      <c r="AG45" s="39"/>
      <c r="AH45" s="11"/>
      <c r="AI45" s="52"/>
      <c r="AJ45" s="51"/>
      <c r="AK45" s="57"/>
      <c r="AL45" s="33"/>
      <c r="AM45" s="39"/>
      <c r="AN45" s="11"/>
      <c r="AO45" s="6"/>
      <c r="AP45" s="39"/>
      <c r="AQ45" s="38"/>
      <c r="AR45" s="33"/>
      <c r="AS45" s="39"/>
      <c r="AT45" s="11"/>
      <c r="AU45" s="6"/>
      <c r="AV45" s="7"/>
      <c r="AW45" s="7"/>
      <c r="AX45" s="6"/>
      <c r="AY45" s="7"/>
      <c r="AZ45" s="8"/>
    </row>
    <row r="46" spans="2:52">
      <c r="B46" s="18" t="s">
        <v>32</v>
      </c>
      <c r="C46" s="28" t="s">
        <v>33</v>
      </c>
      <c r="D46" s="10">
        <v>11.2</v>
      </c>
      <c r="E46" s="10" t="s">
        <v>48</v>
      </c>
      <c r="F46" s="10" t="s">
        <v>65</v>
      </c>
      <c r="G46" s="92">
        <f t="shared" ref="G46:G58" si="21">+J46+M46+P46+AC46+AF46+AI46+AL46+AL46+AO46</f>
        <v>5764</v>
      </c>
      <c r="H46" s="93">
        <f t="shared" ref="H46:H58" si="22">+K46+N46+Q46+AD46+AG46+AJ46+AM46+AM46+AP46</f>
        <v>17454</v>
      </c>
      <c r="I46" s="94">
        <f>+H46/G46</f>
        <v>3.0281054823039555</v>
      </c>
      <c r="J46" s="28">
        <v>274</v>
      </c>
      <c r="K46" s="28">
        <v>729</v>
      </c>
      <c r="L46" s="11">
        <f>+K46/J46</f>
        <v>2.6605839416058394</v>
      </c>
      <c r="M46" s="7">
        <v>934</v>
      </c>
      <c r="N46" s="28">
        <v>2596</v>
      </c>
      <c r="O46" s="38">
        <f>+N46/M46</f>
        <v>2.7794432548179873</v>
      </c>
      <c r="P46" s="6">
        <v>1046</v>
      </c>
      <c r="Q46" s="28">
        <v>2907</v>
      </c>
      <c r="R46" s="11">
        <f t="shared" si="5"/>
        <v>2.7791586998087956</v>
      </c>
      <c r="S46" s="38"/>
      <c r="U46" s="18" t="s">
        <v>32</v>
      </c>
      <c r="V46" s="28" t="s">
        <v>33</v>
      </c>
      <c r="W46" s="10">
        <v>11.2</v>
      </c>
      <c r="X46" s="10" t="s">
        <v>48</v>
      </c>
      <c r="Y46" s="10" t="s">
        <v>65</v>
      </c>
      <c r="Z46" s="111">
        <f t="shared" si="6"/>
        <v>3366</v>
      </c>
      <c r="AA46" s="112">
        <f t="shared" si="7"/>
        <v>10767</v>
      </c>
      <c r="AB46" s="113">
        <f t="shared" si="8"/>
        <v>3.1987522281639929</v>
      </c>
      <c r="AC46" s="7">
        <v>1165</v>
      </c>
      <c r="AD46" s="26">
        <v>3426</v>
      </c>
      <c r="AE46" s="38">
        <f t="shared" ref="AE46:AE48" si="23">+AD46/AC46</f>
        <v>2.9407725321888414</v>
      </c>
      <c r="AF46" s="77">
        <v>837</v>
      </c>
      <c r="AG46" s="39">
        <v>2747</v>
      </c>
      <c r="AH46" s="11">
        <f t="shared" si="10"/>
        <v>3.2819593787335721</v>
      </c>
      <c r="AI46" s="52">
        <v>383</v>
      </c>
      <c r="AJ46" s="51">
        <v>1392</v>
      </c>
      <c r="AK46" s="57">
        <f t="shared" si="11"/>
        <v>3.6344647519582245</v>
      </c>
      <c r="AL46" s="33">
        <v>144</v>
      </c>
      <c r="AM46" s="39">
        <v>455</v>
      </c>
      <c r="AN46" s="11">
        <f t="shared" si="13"/>
        <v>3.1597222222222223</v>
      </c>
      <c r="AO46" s="6">
        <v>837</v>
      </c>
      <c r="AP46" s="39">
        <v>2747</v>
      </c>
      <c r="AQ46" s="38">
        <f t="shared" si="12"/>
        <v>3.2819593787335721</v>
      </c>
      <c r="AR46" s="33"/>
      <c r="AS46" s="39"/>
      <c r="AT46" s="11"/>
      <c r="AU46" s="6"/>
      <c r="AV46" s="7"/>
      <c r="AW46" s="11"/>
      <c r="AX46" s="6"/>
      <c r="AY46" s="7"/>
      <c r="AZ46" s="8"/>
    </row>
    <row r="47" spans="2:52">
      <c r="B47" s="18" t="s">
        <v>56</v>
      </c>
      <c r="C47" s="28" t="s">
        <v>57</v>
      </c>
      <c r="D47" s="10">
        <v>5</v>
      </c>
      <c r="E47" s="10" t="s">
        <v>24</v>
      </c>
      <c r="F47" s="10" t="s">
        <v>76</v>
      </c>
      <c r="G47" s="92">
        <f t="shared" si="21"/>
        <v>3192</v>
      </c>
      <c r="H47" s="93">
        <f t="shared" si="22"/>
        <v>11219</v>
      </c>
      <c r="I47" s="94">
        <f>+H47/G47</f>
        <v>3.5147243107769421</v>
      </c>
      <c r="J47" s="7">
        <v>180</v>
      </c>
      <c r="K47" s="7">
        <v>757</v>
      </c>
      <c r="L47" s="11">
        <f>+K47/J47</f>
        <v>4.2055555555555557</v>
      </c>
      <c r="M47" s="7">
        <v>473</v>
      </c>
      <c r="N47" s="28">
        <v>1721</v>
      </c>
      <c r="O47" s="38">
        <f>+N47/M47</f>
        <v>3.6384778012684991</v>
      </c>
      <c r="P47" s="6">
        <v>535</v>
      </c>
      <c r="Q47" s="28">
        <v>1975</v>
      </c>
      <c r="R47" s="11">
        <f t="shared" si="5"/>
        <v>3.6915887850467288</v>
      </c>
      <c r="S47" s="38"/>
      <c r="U47" s="18" t="s">
        <v>56</v>
      </c>
      <c r="V47" s="28" t="s">
        <v>57</v>
      </c>
      <c r="W47" s="10">
        <v>5</v>
      </c>
      <c r="X47" s="10" t="s">
        <v>24</v>
      </c>
      <c r="Y47" s="10" t="s">
        <v>76</v>
      </c>
      <c r="Z47" s="111">
        <f t="shared" si="6"/>
        <v>1802</v>
      </c>
      <c r="AA47" s="112">
        <f t="shared" si="7"/>
        <v>6059</v>
      </c>
      <c r="AB47" s="113">
        <f t="shared" si="8"/>
        <v>3.3623751387347394</v>
      </c>
      <c r="AC47" s="7">
        <v>829</v>
      </c>
      <c r="AD47" s="26">
        <v>2638</v>
      </c>
      <c r="AE47" s="38">
        <f t="shared" si="23"/>
        <v>3.1821471652593485</v>
      </c>
      <c r="AF47" s="77">
        <v>541</v>
      </c>
      <c r="AG47" s="39">
        <v>1864</v>
      </c>
      <c r="AH47" s="11">
        <f t="shared" si="10"/>
        <v>3.44547134935305</v>
      </c>
      <c r="AI47" s="52">
        <v>230</v>
      </c>
      <c r="AJ47" s="51">
        <v>850</v>
      </c>
      <c r="AK47" s="57">
        <f t="shared" si="11"/>
        <v>3.6956521739130435</v>
      </c>
      <c r="AL47" s="33">
        <v>202</v>
      </c>
      <c r="AM47" s="39">
        <v>707</v>
      </c>
      <c r="AN47" s="11">
        <f t="shared" si="13"/>
        <v>3.5</v>
      </c>
      <c r="AO47" s="6">
        <v>0</v>
      </c>
      <c r="AP47" s="39">
        <v>0</v>
      </c>
      <c r="AQ47" s="38"/>
      <c r="AR47" s="33"/>
      <c r="AS47" s="39"/>
      <c r="AT47" s="11"/>
      <c r="AU47" s="6"/>
      <c r="AV47" s="7"/>
      <c r="AW47" s="11"/>
      <c r="AX47" s="6"/>
      <c r="AY47" s="7"/>
      <c r="AZ47" s="8"/>
    </row>
    <row r="48" spans="2:52">
      <c r="B48" s="18" t="s">
        <v>73</v>
      </c>
      <c r="C48" s="28" t="s">
        <v>23</v>
      </c>
      <c r="D48" s="10">
        <v>7.5</v>
      </c>
      <c r="E48" s="10" t="s">
        <v>24</v>
      </c>
      <c r="F48" s="10" t="s">
        <v>65</v>
      </c>
      <c r="G48" s="92">
        <f t="shared" si="21"/>
        <v>3503</v>
      </c>
      <c r="H48" s="93">
        <f t="shared" si="22"/>
        <v>10922</v>
      </c>
      <c r="I48" s="94">
        <f>+H48/G48</f>
        <v>3.1178989437624893</v>
      </c>
      <c r="J48" s="7"/>
      <c r="K48" s="7"/>
      <c r="L48" s="11"/>
      <c r="M48" s="7"/>
      <c r="N48" s="7"/>
      <c r="O48" s="38"/>
      <c r="P48" s="6"/>
      <c r="Q48" s="7"/>
      <c r="R48" s="11"/>
      <c r="S48" s="38"/>
      <c r="U48" s="18" t="s">
        <v>73</v>
      </c>
      <c r="V48" s="28" t="s">
        <v>23</v>
      </c>
      <c r="W48" s="10">
        <v>7.5</v>
      </c>
      <c r="X48" s="10" t="s">
        <v>24</v>
      </c>
      <c r="Y48" s="10" t="s">
        <v>65</v>
      </c>
      <c r="Z48" s="111">
        <f t="shared" si="6"/>
        <v>3060</v>
      </c>
      <c r="AA48" s="112">
        <f t="shared" si="7"/>
        <v>9564</v>
      </c>
      <c r="AB48" s="113">
        <f t="shared" si="8"/>
        <v>3.1254901960784314</v>
      </c>
      <c r="AC48" s="7">
        <v>933</v>
      </c>
      <c r="AD48" s="26">
        <v>2804</v>
      </c>
      <c r="AE48" s="38">
        <f t="shared" si="23"/>
        <v>3.005359056806002</v>
      </c>
      <c r="AF48" s="77">
        <v>671</v>
      </c>
      <c r="AG48" s="39">
        <v>2337</v>
      </c>
      <c r="AH48" s="11">
        <f t="shared" si="10"/>
        <v>3.4828614008941878</v>
      </c>
      <c r="AI48" s="52">
        <v>518</v>
      </c>
      <c r="AJ48" s="51">
        <v>1744</v>
      </c>
      <c r="AK48" s="57">
        <f t="shared" si="11"/>
        <v>3.3667953667953667</v>
      </c>
      <c r="AL48" s="33">
        <v>443</v>
      </c>
      <c r="AM48" s="39">
        <v>1358</v>
      </c>
      <c r="AN48" s="11">
        <f t="shared" si="13"/>
        <v>3.0654627539503387</v>
      </c>
      <c r="AO48" s="6">
        <v>495</v>
      </c>
      <c r="AP48" s="39">
        <v>1321</v>
      </c>
      <c r="AQ48" s="38">
        <f t="shared" si="12"/>
        <v>2.6686868686868688</v>
      </c>
      <c r="AR48" s="33"/>
      <c r="AS48" s="39"/>
      <c r="AT48" s="11"/>
      <c r="AU48" s="6"/>
      <c r="AV48" s="7"/>
      <c r="AW48" s="11"/>
      <c r="AX48" s="6"/>
      <c r="AY48" s="7"/>
      <c r="AZ48" s="8"/>
    </row>
    <row r="49" spans="2:52">
      <c r="B49" s="18" t="s">
        <v>111</v>
      </c>
      <c r="C49" s="28" t="s">
        <v>23</v>
      </c>
      <c r="D49" s="10">
        <v>5</v>
      </c>
      <c r="E49" s="10" t="s">
        <v>24</v>
      </c>
      <c r="F49" s="10" t="s">
        <v>83</v>
      </c>
      <c r="G49" s="92"/>
      <c r="H49" s="93"/>
      <c r="I49" s="94"/>
      <c r="J49" s="7"/>
      <c r="K49" s="7"/>
      <c r="L49" s="11"/>
      <c r="M49" s="7"/>
      <c r="N49" s="7"/>
      <c r="O49" s="38"/>
      <c r="P49" s="6"/>
      <c r="Q49" s="7"/>
      <c r="R49" s="11"/>
      <c r="S49" s="38"/>
      <c r="U49" s="18" t="s">
        <v>111</v>
      </c>
      <c r="V49" s="28" t="s">
        <v>23</v>
      </c>
      <c r="W49" s="10">
        <v>5</v>
      </c>
      <c r="X49" s="10" t="s">
        <v>24</v>
      </c>
      <c r="Y49" s="10" t="s">
        <v>89</v>
      </c>
      <c r="Z49" s="111">
        <f t="shared" si="6"/>
        <v>0</v>
      </c>
      <c r="AA49" s="112">
        <f t="shared" si="7"/>
        <v>0</v>
      </c>
      <c r="AB49" s="113" t="e">
        <f t="shared" si="8"/>
        <v>#DIV/0!</v>
      </c>
      <c r="AC49" s="7"/>
      <c r="AD49" s="26"/>
      <c r="AE49" s="38"/>
      <c r="AF49" s="78"/>
      <c r="AG49" s="39"/>
      <c r="AH49" s="11"/>
      <c r="AI49" s="52"/>
      <c r="AJ49" s="51"/>
      <c r="AK49" s="57"/>
      <c r="AL49" s="33"/>
      <c r="AM49" s="39"/>
      <c r="AN49" s="11"/>
      <c r="AO49" s="6"/>
      <c r="AP49" s="39"/>
      <c r="AQ49" s="38"/>
      <c r="AR49" s="33"/>
      <c r="AS49" s="39"/>
      <c r="AT49" s="11"/>
      <c r="AU49" s="6"/>
      <c r="AV49" s="7"/>
      <c r="AW49" s="11"/>
      <c r="AX49" s="6"/>
      <c r="AY49" s="7"/>
      <c r="AZ49" s="8"/>
    </row>
    <row r="50" spans="2:52">
      <c r="B50" s="18"/>
      <c r="C50" s="28"/>
      <c r="D50" s="10"/>
      <c r="E50" s="10"/>
      <c r="F50" s="10"/>
      <c r="G50" s="92"/>
      <c r="H50" s="93"/>
      <c r="I50" s="94"/>
      <c r="J50" s="7"/>
      <c r="K50" s="7"/>
      <c r="L50" s="11"/>
      <c r="M50" s="7"/>
      <c r="N50" s="7"/>
      <c r="O50" s="38"/>
      <c r="P50" s="6"/>
      <c r="Q50" s="7"/>
      <c r="R50" s="11"/>
      <c r="S50" s="38"/>
      <c r="U50" s="18"/>
      <c r="V50" s="28"/>
      <c r="W50" s="10"/>
      <c r="X50" s="10"/>
      <c r="Y50" s="10"/>
      <c r="Z50" s="111"/>
      <c r="AA50" s="112"/>
      <c r="AB50" s="113"/>
      <c r="AC50" s="7"/>
      <c r="AD50" s="26"/>
      <c r="AE50" s="38"/>
      <c r="AF50" s="78"/>
      <c r="AG50" s="39"/>
      <c r="AH50" s="11"/>
      <c r="AI50" s="52"/>
      <c r="AJ50" s="51"/>
      <c r="AK50" s="57"/>
      <c r="AL50" s="33"/>
      <c r="AM50" s="39"/>
      <c r="AN50" s="11"/>
      <c r="AO50" s="6"/>
      <c r="AP50" s="39"/>
      <c r="AQ50" s="38"/>
      <c r="AR50" s="33"/>
      <c r="AS50" s="39"/>
      <c r="AT50" s="11"/>
      <c r="AU50" s="6"/>
      <c r="AV50" s="7"/>
      <c r="AW50" s="11"/>
      <c r="AX50" s="6"/>
      <c r="AY50" s="7"/>
      <c r="AZ50" s="8"/>
    </row>
    <row r="51" spans="2:52">
      <c r="B51" s="32" t="s">
        <v>37</v>
      </c>
      <c r="C51" s="7"/>
      <c r="D51" s="7"/>
      <c r="E51" s="10"/>
      <c r="F51" s="10"/>
      <c r="G51" s="92"/>
      <c r="H51" s="93"/>
      <c r="I51" s="94"/>
      <c r="J51" s="7"/>
      <c r="K51" s="7"/>
      <c r="L51" s="11"/>
      <c r="M51" s="7"/>
      <c r="N51" s="7"/>
      <c r="O51" s="38"/>
      <c r="P51" s="6"/>
      <c r="Q51" s="7"/>
      <c r="R51" s="11"/>
      <c r="S51" s="38"/>
      <c r="U51" s="32" t="s">
        <v>37</v>
      </c>
      <c r="V51" s="7"/>
      <c r="W51" s="7"/>
      <c r="X51" s="10"/>
      <c r="Y51" s="10"/>
      <c r="Z51" s="111"/>
      <c r="AA51" s="112"/>
      <c r="AB51" s="113"/>
      <c r="AC51" s="7"/>
      <c r="AD51" s="26"/>
      <c r="AE51" s="38"/>
      <c r="AF51" s="77"/>
      <c r="AG51" s="39"/>
      <c r="AH51" s="11"/>
      <c r="AI51" s="52"/>
      <c r="AJ51" s="51"/>
      <c r="AK51" s="57"/>
      <c r="AL51" s="33"/>
      <c r="AM51" s="39"/>
      <c r="AN51" s="11"/>
      <c r="AO51" s="6"/>
      <c r="AP51" s="39"/>
      <c r="AQ51" s="38"/>
      <c r="AR51" s="33"/>
      <c r="AS51" s="39"/>
      <c r="AT51" s="11"/>
      <c r="AU51" s="6"/>
      <c r="AV51" s="7"/>
      <c r="AW51" s="11"/>
      <c r="AX51" s="6"/>
      <c r="AY51" s="7"/>
      <c r="AZ51" s="8"/>
    </row>
    <row r="52" spans="2:52">
      <c r="B52" s="18" t="s">
        <v>36</v>
      </c>
      <c r="C52" s="7" t="s">
        <v>23</v>
      </c>
      <c r="D52" s="10">
        <v>7.5</v>
      </c>
      <c r="E52" s="10" t="s">
        <v>48</v>
      </c>
      <c r="F52" s="10"/>
      <c r="G52" s="92">
        <f t="shared" si="21"/>
        <v>573</v>
      </c>
      <c r="H52" s="93">
        <f t="shared" si="22"/>
        <v>1533</v>
      </c>
      <c r="I52" s="94">
        <f t="shared" ref="I52:I58" si="24">+H52/G52</f>
        <v>2.6753926701570681</v>
      </c>
      <c r="J52" s="7"/>
      <c r="K52" s="7"/>
      <c r="L52" s="11"/>
      <c r="M52" s="7">
        <v>65</v>
      </c>
      <c r="N52" s="28">
        <v>151</v>
      </c>
      <c r="O52" s="38">
        <f t="shared" si="4"/>
        <v>2.3230769230769233</v>
      </c>
      <c r="P52" s="6">
        <v>62</v>
      </c>
      <c r="Q52" s="28">
        <v>152</v>
      </c>
      <c r="R52" s="11">
        <f t="shared" si="5"/>
        <v>2.4516129032258065</v>
      </c>
      <c r="S52" s="38"/>
      <c r="U52" s="18" t="s">
        <v>36</v>
      </c>
      <c r="V52" s="7" t="s">
        <v>23</v>
      </c>
      <c r="W52" s="10">
        <v>7.5</v>
      </c>
      <c r="X52" s="10" t="s">
        <v>48</v>
      </c>
      <c r="Y52" s="10"/>
      <c r="Z52" s="111">
        <f t="shared" si="6"/>
        <v>387</v>
      </c>
      <c r="AA52" s="112">
        <f t="shared" si="7"/>
        <v>1065</v>
      </c>
      <c r="AB52" s="113">
        <f t="shared" si="8"/>
        <v>2.751937984496124</v>
      </c>
      <c r="AC52" s="7">
        <v>67</v>
      </c>
      <c r="AD52" s="26">
        <v>145</v>
      </c>
      <c r="AE52" s="38">
        <f t="shared" ref="AE52:AE54" si="25">+AD52/AC52</f>
        <v>2.1641791044776117</v>
      </c>
      <c r="AF52" s="77">
        <v>58</v>
      </c>
      <c r="AG52" s="39">
        <v>138</v>
      </c>
      <c r="AH52" s="11">
        <f t="shared" si="10"/>
        <v>2.3793103448275863</v>
      </c>
      <c r="AI52" s="52">
        <v>59</v>
      </c>
      <c r="AJ52" s="51">
        <v>155</v>
      </c>
      <c r="AK52" s="57">
        <f t="shared" si="11"/>
        <v>2.6271186440677967</v>
      </c>
      <c r="AL52" s="33">
        <v>59</v>
      </c>
      <c r="AM52" s="39">
        <v>165</v>
      </c>
      <c r="AN52" s="11">
        <f t="shared" si="13"/>
        <v>2.7966101694915255</v>
      </c>
      <c r="AO52" s="6">
        <v>144</v>
      </c>
      <c r="AP52" s="39">
        <v>462</v>
      </c>
      <c r="AQ52" s="38">
        <f t="shared" si="12"/>
        <v>3.2083333333333335</v>
      </c>
      <c r="AR52" s="33"/>
      <c r="AS52" s="39"/>
      <c r="AT52" s="11"/>
      <c r="AU52" s="6"/>
      <c r="AV52" s="7"/>
      <c r="AW52" s="11"/>
      <c r="AX52" s="6"/>
      <c r="AY52" s="7"/>
      <c r="AZ52" s="8"/>
    </row>
    <row r="53" spans="2:52">
      <c r="B53" s="18" t="s">
        <v>88</v>
      </c>
      <c r="C53" s="28" t="s">
        <v>23</v>
      </c>
      <c r="D53" s="10">
        <v>7.5</v>
      </c>
      <c r="E53" s="10" t="s">
        <v>48</v>
      </c>
      <c r="F53" s="10"/>
      <c r="G53" s="92">
        <f t="shared" si="21"/>
        <v>1208</v>
      </c>
      <c r="H53" s="93">
        <f t="shared" si="22"/>
        <v>3777</v>
      </c>
      <c r="I53" s="94">
        <f t="shared" si="24"/>
        <v>3.1266556291390728</v>
      </c>
      <c r="J53" s="7"/>
      <c r="K53" s="7"/>
      <c r="L53" s="11"/>
      <c r="M53" s="7">
        <v>108</v>
      </c>
      <c r="N53" s="7">
        <v>337</v>
      </c>
      <c r="O53" s="38">
        <f t="shared" si="4"/>
        <v>3.1203703703703702</v>
      </c>
      <c r="P53" s="6">
        <v>133</v>
      </c>
      <c r="Q53" s="28">
        <v>415</v>
      </c>
      <c r="R53" s="11">
        <f t="shared" si="5"/>
        <v>3.1203007518796992</v>
      </c>
      <c r="S53" s="38"/>
      <c r="U53" s="18" t="s">
        <v>88</v>
      </c>
      <c r="V53" s="28" t="s">
        <v>23</v>
      </c>
      <c r="W53" s="10">
        <v>7.5</v>
      </c>
      <c r="X53" s="10" t="s">
        <v>48</v>
      </c>
      <c r="Y53" s="10"/>
      <c r="Z53" s="111">
        <f t="shared" si="6"/>
        <v>852</v>
      </c>
      <c r="AA53" s="112">
        <f t="shared" si="7"/>
        <v>2671</v>
      </c>
      <c r="AB53" s="113">
        <f t="shared" si="8"/>
        <v>3.134976525821596</v>
      </c>
      <c r="AC53" s="7">
        <v>157</v>
      </c>
      <c r="AD53" s="26">
        <v>435</v>
      </c>
      <c r="AE53" s="38">
        <f t="shared" si="25"/>
        <v>2.7707006369426752</v>
      </c>
      <c r="AF53" s="77">
        <v>128</v>
      </c>
      <c r="AG53" s="39">
        <v>383</v>
      </c>
      <c r="AH53" s="11">
        <f t="shared" si="10"/>
        <v>2.9921875</v>
      </c>
      <c r="AI53" s="52">
        <v>125</v>
      </c>
      <c r="AJ53" s="51">
        <v>391</v>
      </c>
      <c r="AK53" s="57">
        <f t="shared" si="11"/>
        <v>3.1280000000000001</v>
      </c>
      <c r="AL53" s="33">
        <v>115</v>
      </c>
      <c r="AM53" s="39">
        <v>354</v>
      </c>
      <c r="AN53" s="11">
        <f t="shared" si="13"/>
        <v>3.0782608695652174</v>
      </c>
      <c r="AO53" s="6">
        <v>327</v>
      </c>
      <c r="AP53" s="39">
        <v>1108</v>
      </c>
      <c r="AQ53" s="38">
        <f t="shared" si="12"/>
        <v>3.3883792048929662</v>
      </c>
      <c r="AR53" s="33"/>
      <c r="AS53" s="39"/>
      <c r="AT53" s="11"/>
      <c r="AU53" s="6"/>
      <c r="AV53" s="7"/>
      <c r="AW53" s="11"/>
      <c r="AX53" s="6"/>
      <c r="AY53" s="7"/>
      <c r="AZ53" s="8"/>
    </row>
    <row r="54" spans="2:52">
      <c r="B54" s="18" t="s">
        <v>61</v>
      </c>
      <c r="C54" s="28" t="s">
        <v>33</v>
      </c>
      <c r="D54" s="10">
        <v>8</v>
      </c>
      <c r="E54" s="10" t="s">
        <v>48</v>
      </c>
      <c r="F54" s="10"/>
      <c r="G54" s="92">
        <f t="shared" si="21"/>
        <v>359</v>
      </c>
      <c r="H54" s="93">
        <f t="shared" si="22"/>
        <v>997</v>
      </c>
      <c r="I54" s="94">
        <f t="shared" si="24"/>
        <v>2.7771587743732589</v>
      </c>
      <c r="J54" s="7"/>
      <c r="K54" s="7"/>
      <c r="L54" s="11"/>
      <c r="M54" s="7">
        <v>71</v>
      </c>
      <c r="N54" s="28">
        <v>206</v>
      </c>
      <c r="O54" s="38">
        <f t="shared" si="4"/>
        <v>2.9014084507042255</v>
      </c>
      <c r="P54" s="6">
        <v>107</v>
      </c>
      <c r="Q54" s="28">
        <v>312</v>
      </c>
      <c r="R54" s="11">
        <f t="shared" si="5"/>
        <v>2.9158878504672896</v>
      </c>
      <c r="S54" s="38"/>
      <c r="U54" s="18" t="s">
        <v>61</v>
      </c>
      <c r="V54" s="28" t="s">
        <v>33</v>
      </c>
      <c r="W54" s="10">
        <v>8</v>
      </c>
      <c r="X54" s="10" t="s">
        <v>48</v>
      </c>
      <c r="Y54" s="10"/>
      <c r="Z54" s="111">
        <f t="shared" si="6"/>
        <v>175</v>
      </c>
      <c r="AA54" s="112">
        <f t="shared" si="7"/>
        <v>464</v>
      </c>
      <c r="AB54" s="113">
        <f t="shared" si="8"/>
        <v>2.6514285714285712</v>
      </c>
      <c r="AC54" s="7">
        <v>68</v>
      </c>
      <c r="AD54" s="26">
        <v>188</v>
      </c>
      <c r="AE54" s="38">
        <f t="shared" si="25"/>
        <v>2.7647058823529411</v>
      </c>
      <c r="AF54" s="77">
        <v>70</v>
      </c>
      <c r="AG54" s="39">
        <v>171</v>
      </c>
      <c r="AH54" s="11">
        <f t="shared" si="10"/>
        <v>2.4428571428571431</v>
      </c>
      <c r="AI54" s="52">
        <v>17</v>
      </c>
      <c r="AJ54" s="51">
        <v>45</v>
      </c>
      <c r="AK54" s="57">
        <f t="shared" si="11"/>
        <v>2.6470588235294117</v>
      </c>
      <c r="AL54" s="33">
        <v>6</v>
      </c>
      <c r="AM54" s="39">
        <v>15</v>
      </c>
      <c r="AN54" s="11">
        <f t="shared" si="13"/>
        <v>2.5</v>
      </c>
      <c r="AO54" s="6">
        <v>14</v>
      </c>
      <c r="AP54" s="39">
        <v>45</v>
      </c>
      <c r="AQ54" s="38">
        <f t="shared" si="12"/>
        <v>3.2142857142857144</v>
      </c>
      <c r="AR54" s="33"/>
      <c r="AS54" s="39"/>
      <c r="AT54" s="11"/>
      <c r="AU54" s="6"/>
      <c r="AV54" s="7"/>
      <c r="AW54" s="11"/>
      <c r="AX54" s="6"/>
      <c r="AY54" s="7"/>
      <c r="AZ54" s="8"/>
    </row>
    <row r="55" spans="2:52">
      <c r="B55" s="18" t="s">
        <v>84</v>
      </c>
      <c r="C55" s="28" t="s">
        <v>33</v>
      </c>
      <c r="D55" s="10">
        <v>8</v>
      </c>
      <c r="E55" s="7" t="s">
        <v>48</v>
      </c>
      <c r="F55" s="7"/>
      <c r="G55" s="92">
        <f t="shared" si="21"/>
        <v>327</v>
      </c>
      <c r="H55" s="93">
        <f t="shared" si="22"/>
        <v>751</v>
      </c>
      <c r="I55" s="94">
        <f t="shared" si="24"/>
        <v>2.2966360856269112</v>
      </c>
      <c r="J55" s="7"/>
      <c r="K55" s="7"/>
      <c r="L55" s="11"/>
      <c r="M55" s="7"/>
      <c r="N55" s="7"/>
      <c r="O55" s="38"/>
      <c r="P55" s="6"/>
      <c r="Q55" s="7"/>
      <c r="R55" s="11"/>
      <c r="S55" s="38"/>
      <c r="U55" s="18" t="s">
        <v>84</v>
      </c>
      <c r="V55" s="28" t="s">
        <v>33</v>
      </c>
      <c r="W55" s="10">
        <v>8</v>
      </c>
      <c r="X55" s="7" t="s">
        <v>48</v>
      </c>
      <c r="Y55" s="7"/>
      <c r="Z55" s="111">
        <f t="shared" si="6"/>
        <v>252</v>
      </c>
      <c r="AA55" s="112">
        <f t="shared" si="7"/>
        <v>582</v>
      </c>
      <c r="AB55" s="113">
        <f t="shared" si="8"/>
        <v>2.3095238095238093</v>
      </c>
      <c r="AC55" s="7"/>
      <c r="AD55" s="7"/>
      <c r="AE55" s="38"/>
      <c r="AF55" s="77">
        <v>67</v>
      </c>
      <c r="AG55" s="39">
        <v>140</v>
      </c>
      <c r="AH55" s="11">
        <f t="shared" si="10"/>
        <v>2.08955223880597</v>
      </c>
      <c r="AI55" s="52">
        <v>81</v>
      </c>
      <c r="AJ55" s="51">
        <v>197</v>
      </c>
      <c r="AK55" s="57">
        <f t="shared" si="11"/>
        <v>2.4320987654320989</v>
      </c>
      <c r="AL55" s="33">
        <v>75</v>
      </c>
      <c r="AM55" s="39">
        <v>169</v>
      </c>
      <c r="AN55" s="11">
        <f t="shared" si="13"/>
        <v>2.2533333333333334</v>
      </c>
      <c r="AO55" s="6">
        <v>29</v>
      </c>
      <c r="AP55" s="39">
        <v>76</v>
      </c>
      <c r="AQ55" s="38">
        <f t="shared" si="12"/>
        <v>2.6206896551724137</v>
      </c>
      <c r="AR55" s="33"/>
      <c r="AS55" s="39"/>
      <c r="AT55" s="11"/>
      <c r="AU55" s="6"/>
      <c r="AV55" s="7"/>
      <c r="AW55" s="11"/>
      <c r="AX55" s="6"/>
      <c r="AY55" s="7"/>
      <c r="AZ55" s="8"/>
    </row>
    <row r="56" spans="2:52" ht="17" customHeight="1">
      <c r="B56" s="18" t="s">
        <v>55</v>
      </c>
      <c r="C56" s="7" t="s">
        <v>58</v>
      </c>
      <c r="D56" s="7" t="s">
        <v>60</v>
      </c>
      <c r="E56" s="7" t="s">
        <v>15</v>
      </c>
      <c r="F56" s="7"/>
      <c r="G56" s="92">
        <f t="shared" si="21"/>
        <v>452</v>
      </c>
      <c r="H56" s="93">
        <f t="shared" si="22"/>
        <v>1266</v>
      </c>
      <c r="I56" s="94">
        <f t="shared" si="24"/>
        <v>2.8008849557522124</v>
      </c>
      <c r="J56" s="7"/>
      <c r="K56" s="7"/>
      <c r="L56" s="11"/>
      <c r="M56" s="7"/>
      <c r="N56" s="7"/>
      <c r="O56" s="38"/>
      <c r="P56" s="6"/>
      <c r="Q56" s="7"/>
      <c r="R56" s="8"/>
      <c r="S56" s="7"/>
      <c r="U56" s="18" t="s">
        <v>55</v>
      </c>
      <c r="V56" s="7" t="s">
        <v>58</v>
      </c>
      <c r="W56" s="7" t="s">
        <v>60</v>
      </c>
      <c r="X56" s="7" t="s">
        <v>15</v>
      </c>
      <c r="Y56" s="7"/>
      <c r="Z56" s="111">
        <f t="shared" si="6"/>
        <v>385</v>
      </c>
      <c r="AA56" s="112">
        <f t="shared" si="7"/>
        <v>1047</v>
      </c>
      <c r="AB56" s="113">
        <f t="shared" si="8"/>
        <v>2.7194805194805194</v>
      </c>
      <c r="AC56" s="7"/>
      <c r="AD56" s="7"/>
      <c r="AE56" s="7"/>
      <c r="AF56" s="76"/>
      <c r="AG56" s="7"/>
      <c r="AH56" s="8"/>
      <c r="AI56" s="33"/>
      <c r="AJ56" s="39"/>
      <c r="AK56" s="7"/>
      <c r="AL56" s="6">
        <v>67</v>
      </c>
      <c r="AM56" s="7">
        <v>219</v>
      </c>
      <c r="AN56" s="11">
        <f t="shared" si="13"/>
        <v>3.2686567164179103</v>
      </c>
      <c r="AO56" s="6">
        <v>318</v>
      </c>
      <c r="AP56" s="39">
        <v>828</v>
      </c>
      <c r="AQ56" s="38">
        <f t="shared" si="12"/>
        <v>2.6037735849056602</v>
      </c>
      <c r="AR56" s="33"/>
      <c r="AS56" s="39"/>
      <c r="AT56" s="11"/>
      <c r="AU56" s="6"/>
      <c r="AV56" s="28"/>
      <c r="AW56" s="11"/>
      <c r="AX56" s="6"/>
      <c r="AY56" s="7"/>
      <c r="AZ56" s="8"/>
    </row>
    <row r="57" spans="2:52" ht="17" customHeight="1">
      <c r="B57" s="18"/>
      <c r="C57" s="7"/>
      <c r="D57" s="7"/>
      <c r="E57" s="7"/>
      <c r="F57" s="7"/>
      <c r="G57" s="92"/>
      <c r="H57" s="93"/>
      <c r="I57" s="94"/>
      <c r="J57" s="7"/>
      <c r="K57" s="7"/>
      <c r="L57" s="11"/>
      <c r="M57" s="7"/>
      <c r="N57" s="7"/>
      <c r="O57" s="38"/>
      <c r="P57" s="6"/>
      <c r="Q57" s="7"/>
      <c r="R57" s="8"/>
      <c r="S57" s="7"/>
      <c r="U57" s="37" t="s">
        <v>137</v>
      </c>
      <c r="V57" s="28" t="s">
        <v>23</v>
      </c>
      <c r="W57" s="26">
        <v>7.5</v>
      </c>
      <c r="X57" s="26" t="s">
        <v>48</v>
      </c>
      <c r="Y57" s="7"/>
      <c r="Z57" s="111">
        <f t="shared" ref="Z57" si="26">+SUM(AC57,AF57,AI57,AL57,AO57,AR57,AU57,AX57)</f>
        <v>0</v>
      </c>
      <c r="AA57" s="112">
        <f t="shared" ref="AA57" si="27">+SUM(AD57,AG57,AJ57,AM57,AP57,AS57,AV57,AY57)</f>
        <v>0</v>
      </c>
      <c r="AB57" s="113"/>
      <c r="AC57" s="7"/>
      <c r="AD57" s="7"/>
      <c r="AE57" s="7"/>
      <c r="AF57" s="76"/>
      <c r="AG57" s="7"/>
      <c r="AH57" s="7"/>
      <c r="AI57" s="33"/>
      <c r="AJ57" s="39"/>
      <c r="AK57" s="7"/>
      <c r="AL57" s="6"/>
      <c r="AM57" s="7"/>
      <c r="AN57" s="38"/>
      <c r="AO57" s="6"/>
      <c r="AP57" s="39"/>
      <c r="AQ57" s="38"/>
      <c r="AR57" s="33"/>
      <c r="AS57" s="39"/>
      <c r="AT57" s="11"/>
      <c r="AU57" s="6"/>
      <c r="AV57" s="7"/>
      <c r="AW57" s="11"/>
      <c r="AX57" s="6"/>
      <c r="AY57" s="7"/>
      <c r="AZ57" s="8"/>
    </row>
    <row r="58" spans="2:52" ht="17" customHeight="1" thickBot="1">
      <c r="B58" s="67" t="s">
        <v>100</v>
      </c>
      <c r="C58" s="68" t="s">
        <v>33</v>
      </c>
      <c r="D58" s="69">
        <v>11.2</v>
      </c>
      <c r="E58" s="19" t="s">
        <v>48</v>
      </c>
      <c r="F58" s="19"/>
      <c r="G58" s="92">
        <f t="shared" si="21"/>
        <v>49</v>
      </c>
      <c r="H58" s="93">
        <f t="shared" si="22"/>
        <v>130</v>
      </c>
      <c r="I58" s="94">
        <f t="shared" si="24"/>
        <v>2.6530612244897958</v>
      </c>
      <c r="J58" s="12"/>
      <c r="K58" s="12"/>
      <c r="L58" s="71"/>
      <c r="M58" s="7"/>
      <c r="N58" s="7"/>
      <c r="O58" s="38"/>
      <c r="P58" s="65"/>
      <c r="Q58" s="12"/>
      <c r="R58" s="13"/>
      <c r="S58" s="7"/>
      <c r="U58" s="67" t="s">
        <v>100</v>
      </c>
      <c r="V58" s="68" t="s">
        <v>33</v>
      </c>
      <c r="W58" s="69">
        <v>11.2</v>
      </c>
      <c r="X58" s="19" t="s">
        <v>48</v>
      </c>
      <c r="Y58" s="19"/>
      <c r="Z58" s="111">
        <f t="shared" si="6"/>
        <v>49</v>
      </c>
      <c r="AA58" s="112">
        <f t="shared" si="7"/>
        <v>130</v>
      </c>
      <c r="AB58" s="113">
        <f t="shared" si="8"/>
        <v>2.6530612244897958</v>
      </c>
      <c r="AC58" s="12"/>
      <c r="AD58" s="12"/>
      <c r="AE58" s="12"/>
      <c r="AF58" s="80"/>
      <c r="AG58" s="7"/>
      <c r="AH58" s="7"/>
      <c r="AI58" s="33"/>
      <c r="AJ58" s="39"/>
      <c r="AK58" s="7"/>
      <c r="AL58" s="6"/>
      <c r="AM58" s="7"/>
      <c r="AN58" s="38"/>
      <c r="AO58" s="6">
        <v>49</v>
      </c>
      <c r="AP58" s="39">
        <v>130</v>
      </c>
      <c r="AQ58" s="38">
        <f t="shared" si="12"/>
        <v>2.6530612244897958</v>
      </c>
      <c r="AR58" s="87"/>
      <c r="AS58" s="88"/>
      <c r="AT58" s="71"/>
      <c r="AU58" s="6"/>
      <c r="AV58" s="7"/>
      <c r="AW58" s="11"/>
      <c r="AX58" s="6"/>
      <c r="AY58" s="7"/>
      <c r="AZ58" s="8"/>
    </row>
    <row r="59" spans="2:52" ht="16" thickBot="1">
      <c r="D59" t="s">
        <v>104</v>
      </c>
      <c r="G59" s="125">
        <f>SUM(G43:G58)</f>
        <v>53669</v>
      </c>
      <c r="H59" s="119">
        <f>SUM(H43:H58)</f>
        <v>211012</v>
      </c>
      <c r="I59" s="127"/>
      <c r="J59" s="81">
        <f>SUM(J43:J56)</f>
        <v>1644</v>
      </c>
      <c r="K59" s="61">
        <f>SUM(K43:K56)</f>
        <v>7238</v>
      </c>
      <c r="L59" s="62"/>
      <c r="M59" s="61">
        <f>SUM(M43:M56)</f>
        <v>6284</v>
      </c>
      <c r="N59" s="55">
        <f>SUM(N43:N56)</f>
        <v>25333</v>
      </c>
      <c r="O59" s="45"/>
      <c r="P59" s="61">
        <f>SUM(P43:P56)</f>
        <v>7665</v>
      </c>
      <c r="Q59" s="55">
        <f>SUM(Q43:Q56)</f>
        <v>30195</v>
      </c>
      <c r="R59" s="45"/>
      <c r="S59" s="63"/>
      <c r="T59" s="63"/>
      <c r="U59" s="66"/>
      <c r="V59" s="66"/>
      <c r="W59" s="66" t="s">
        <v>104</v>
      </c>
      <c r="X59" s="67"/>
      <c r="Z59" s="118">
        <f>SUM(Z43:Z58)</f>
        <v>34386</v>
      </c>
      <c r="AA59" s="119">
        <f>SUM(AA43:AA58)</f>
        <v>133041</v>
      </c>
      <c r="AB59" s="120"/>
      <c r="AC59" s="81">
        <f>SUM(AC43:AC56)</f>
        <v>11942</v>
      </c>
      <c r="AD59" s="55">
        <f>SUM(AD43:AD56)</f>
        <v>42607</v>
      </c>
      <c r="AE59" s="63"/>
      <c r="AF59" s="61">
        <f t="shared" ref="AF59:AG59" si="28">SUM(AF43:AF56)</f>
        <v>9101</v>
      </c>
      <c r="AG59" s="55">
        <f t="shared" si="28"/>
        <v>36171</v>
      </c>
      <c r="AH59" s="46"/>
      <c r="AI59" s="81">
        <f>SUM(AI43:AI56)</f>
        <v>5686</v>
      </c>
      <c r="AJ59" s="55">
        <f>SUM(AJ43:AJ56)</f>
        <v>25305</v>
      </c>
      <c r="AK59" s="56"/>
      <c r="AL59" s="61">
        <f>SUM(AL43:AL56)</f>
        <v>3690</v>
      </c>
      <c r="AM59" s="55">
        <f>SUM(AM43:AM56)</f>
        <v>15205</v>
      </c>
      <c r="AN59" s="58"/>
      <c r="AO59" s="59">
        <f>SUM(AO43:AO58)</f>
        <v>3967</v>
      </c>
      <c r="AP59" s="55">
        <f>SUM(AP43:AP58)</f>
        <v>13753</v>
      </c>
      <c r="AQ59" s="60"/>
      <c r="AR59" s="87"/>
      <c r="AS59" s="88"/>
      <c r="AT59" s="71"/>
      <c r="AU59" s="43"/>
      <c r="AV59" s="44"/>
      <c r="AW59" s="44"/>
      <c r="AX59" s="43"/>
      <c r="AY59" s="44"/>
      <c r="AZ59" s="98"/>
    </row>
    <row r="60" spans="2:52">
      <c r="AF60" s="64"/>
      <c r="AG60" s="64"/>
      <c r="AH60" s="39"/>
      <c r="AP60" s="31"/>
      <c r="AX60" t="s">
        <v>107</v>
      </c>
    </row>
    <row r="61" spans="2:52">
      <c r="B61" s="30" t="s">
        <v>34</v>
      </c>
      <c r="H61" s="31">
        <f>+H59/8.8</f>
        <v>23978.63636363636</v>
      </c>
      <c r="I61" t="s">
        <v>28</v>
      </c>
      <c r="K61" s="31"/>
      <c r="N61" s="31"/>
      <c r="Q61" s="31"/>
      <c r="U61" s="30" t="s">
        <v>34</v>
      </c>
      <c r="AA61">
        <f>+AA59/8.8</f>
        <v>15118.295454545454</v>
      </c>
      <c r="AB61" t="s">
        <v>28</v>
      </c>
      <c r="AD61" s="31"/>
    </row>
    <row r="62" spans="2:52">
      <c r="B62" t="s">
        <v>35</v>
      </c>
      <c r="H62">
        <f>+H61*1.78</f>
        <v>42681.972727272725</v>
      </c>
      <c r="I62" t="s">
        <v>59</v>
      </c>
      <c r="J62" s="121" t="s">
        <v>133</v>
      </c>
      <c r="N62" s="31"/>
      <c r="Q62" s="31"/>
      <c r="U62" t="s">
        <v>122</v>
      </c>
      <c r="AA62" s="114">
        <f>+AA61*1.78</f>
        <v>26910.56590909091</v>
      </c>
      <c r="AB62" t="s">
        <v>59</v>
      </c>
      <c r="AD62" s="31"/>
    </row>
    <row r="63" spans="2:52">
      <c r="N63" s="31"/>
      <c r="Q63" s="31"/>
    </row>
    <row r="64" spans="2:52">
      <c r="B64" s="30" t="s">
        <v>49</v>
      </c>
      <c r="U64" t="s">
        <v>124</v>
      </c>
    </row>
    <row r="65" spans="1:40">
      <c r="B65" t="s">
        <v>50</v>
      </c>
      <c r="U65" t="s">
        <v>123</v>
      </c>
    </row>
    <row r="66" spans="1:40">
      <c r="B66" t="s">
        <v>41</v>
      </c>
      <c r="U66" t="s">
        <v>128</v>
      </c>
    </row>
    <row r="67" spans="1:40">
      <c r="B67" t="s">
        <v>44</v>
      </c>
      <c r="U67" t="s">
        <v>129</v>
      </c>
    </row>
    <row r="68" spans="1:40">
      <c r="B68" t="s">
        <v>51</v>
      </c>
      <c r="U68" t="s">
        <v>130</v>
      </c>
    </row>
    <row r="69" spans="1:40">
      <c r="B69" t="s">
        <v>67</v>
      </c>
      <c r="U69" t="s">
        <v>125</v>
      </c>
    </row>
    <row r="70" spans="1:40">
      <c r="B70" t="s">
        <v>94</v>
      </c>
      <c r="U70" t="s">
        <v>126</v>
      </c>
    </row>
    <row r="71" spans="1:40">
      <c r="U71" t="s">
        <v>127</v>
      </c>
    </row>
    <row r="72" spans="1:40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t="s">
        <v>131</v>
      </c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</row>
    <row r="73" spans="1:40" ht="20">
      <c r="A73" s="7"/>
      <c r="B73" s="7"/>
      <c r="C73" s="4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 t="s">
        <v>132</v>
      </c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</row>
    <row r="74" spans="1:40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t="s">
        <v>94</v>
      </c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</row>
    <row r="75" spans="1:40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</row>
    <row r="76" spans="1:40">
      <c r="A76" s="7"/>
      <c r="B76" s="7"/>
      <c r="C76" s="7"/>
      <c r="D76" s="25"/>
      <c r="E76" s="41"/>
      <c r="F76" s="25"/>
      <c r="G76" s="25"/>
      <c r="H76" s="41"/>
      <c r="I76" s="25"/>
      <c r="J76" s="25"/>
      <c r="K76" s="41"/>
      <c r="L76" s="25"/>
      <c r="M76" s="25"/>
      <c r="N76" s="41"/>
      <c r="O76" s="25"/>
      <c r="P76" s="38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</row>
    <row r="77" spans="1:40">
      <c r="A77" s="7"/>
      <c r="B77" s="7"/>
      <c r="C77" s="7"/>
      <c r="D77" s="10"/>
      <c r="E77" s="10"/>
      <c r="F77" s="7"/>
      <c r="G77" s="10"/>
      <c r="H77" s="10"/>
      <c r="I77" s="7"/>
      <c r="J77" s="10"/>
      <c r="K77" s="10"/>
      <c r="L77" s="7"/>
      <c r="M77" s="10"/>
      <c r="N77" s="10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</row>
    <row r="78" spans="1:40">
      <c r="A78" s="7"/>
      <c r="B78" s="7"/>
      <c r="C78" s="7"/>
      <c r="D78" s="10"/>
      <c r="E78" s="10"/>
      <c r="F78" s="7"/>
      <c r="G78" s="10"/>
      <c r="H78" s="10"/>
      <c r="I78" s="7"/>
      <c r="J78" s="10"/>
      <c r="K78" s="10"/>
      <c r="L78" s="7"/>
      <c r="M78" s="10"/>
      <c r="N78" s="10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</row>
    <row r="79" spans="1:40">
      <c r="A79" s="7"/>
      <c r="B79" s="49"/>
      <c r="C79" s="7"/>
      <c r="D79" s="10"/>
      <c r="E79" s="10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</row>
    <row r="80" spans="1:40">
      <c r="A80" s="7"/>
      <c r="B80" s="7"/>
      <c r="C80" s="7"/>
      <c r="D80" s="7"/>
      <c r="E80" s="26"/>
      <c r="F80" s="38"/>
      <c r="G80" s="39"/>
      <c r="H80" s="39"/>
      <c r="I80" s="38"/>
      <c r="J80" s="51"/>
      <c r="K80" s="51"/>
      <c r="L80" s="57"/>
      <c r="M80" s="39"/>
      <c r="N80" s="39"/>
      <c r="O80" s="38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1:40">
      <c r="A81" s="7"/>
      <c r="B81" s="7"/>
      <c r="C81" s="7"/>
      <c r="D81" s="7"/>
      <c r="E81" s="26"/>
      <c r="F81" s="38"/>
      <c r="G81" s="39"/>
      <c r="H81" s="39"/>
      <c r="I81" s="38"/>
      <c r="J81" s="51"/>
      <c r="K81" s="51"/>
      <c r="L81" s="57"/>
      <c r="M81" s="39"/>
      <c r="N81" s="39"/>
      <c r="O81" s="38"/>
      <c r="P81" s="48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</row>
    <row r="82" spans="1:40">
      <c r="A82" s="7"/>
      <c r="B82" s="7"/>
      <c r="C82" s="7"/>
      <c r="D82" s="7"/>
      <c r="E82" s="26"/>
      <c r="F82" s="38"/>
      <c r="G82" s="39"/>
      <c r="H82" s="39"/>
      <c r="I82" s="38"/>
      <c r="J82" s="51"/>
      <c r="K82" s="51"/>
      <c r="L82" s="57"/>
      <c r="M82" s="39"/>
      <c r="N82" s="39"/>
      <c r="O82" s="38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</row>
    <row r="83" spans="1:40">
      <c r="A83" s="7"/>
      <c r="B83" s="7"/>
      <c r="C83" s="28"/>
      <c r="D83" s="7"/>
      <c r="E83" s="26"/>
      <c r="F83" s="38"/>
      <c r="G83" s="39"/>
      <c r="H83" s="39"/>
      <c r="I83" s="38"/>
      <c r="J83" s="51"/>
      <c r="K83" s="51"/>
      <c r="L83" s="57"/>
      <c r="M83" s="39"/>
      <c r="N83" s="39"/>
      <c r="O83" s="38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</row>
    <row r="84" spans="1:40">
      <c r="A84" s="7"/>
      <c r="B84" s="7"/>
      <c r="C84" s="28"/>
      <c r="D84" s="7"/>
      <c r="E84" s="26"/>
      <c r="F84" s="38"/>
      <c r="G84" s="39"/>
      <c r="H84" s="39"/>
      <c r="I84" s="38"/>
      <c r="J84" s="51"/>
      <c r="K84" s="51"/>
      <c r="L84" s="57"/>
      <c r="M84" s="39"/>
      <c r="N84" s="39"/>
      <c r="O84" s="38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</row>
    <row r="85" spans="1:40">
      <c r="A85" s="7"/>
      <c r="B85" s="7"/>
      <c r="C85" s="28"/>
      <c r="D85" s="7"/>
      <c r="E85" s="26"/>
      <c r="F85" s="38"/>
      <c r="G85" s="39"/>
      <c r="H85" s="39"/>
      <c r="I85" s="38"/>
      <c r="J85" s="51"/>
      <c r="K85" s="51"/>
      <c r="L85" s="57"/>
      <c r="M85" s="39"/>
      <c r="N85" s="39"/>
      <c r="O85" s="38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</row>
    <row r="86" spans="1:40">
      <c r="A86" s="7"/>
      <c r="B86" s="7"/>
      <c r="C86" s="28"/>
      <c r="D86" s="7"/>
      <c r="E86" s="26"/>
      <c r="F86" s="38"/>
      <c r="G86" s="39"/>
      <c r="H86" s="39"/>
      <c r="I86" s="38"/>
      <c r="J86" s="51"/>
      <c r="K86" s="51"/>
      <c r="L86" s="57"/>
      <c r="M86" s="39"/>
      <c r="N86" s="39"/>
      <c r="O86" s="38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</row>
    <row r="87" spans="1:40">
      <c r="A87" s="7"/>
      <c r="B87" s="7"/>
      <c r="C87" s="28"/>
      <c r="D87" s="7"/>
      <c r="E87" s="26"/>
      <c r="F87" s="38"/>
      <c r="G87" s="39"/>
      <c r="H87" s="39"/>
      <c r="I87" s="38"/>
      <c r="J87" s="51"/>
      <c r="K87" s="51"/>
      <c r="L87" s="57"/>
      <c r="M87" s="39"/>
      <c r="N87" s="39"/>
      <c r="O87" s="38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</row>
    <row r="88" spans="1:40">
      <c r="A88" s="7"/>
      <c r="B88" s="7"/>
      <c r="C88" s="28"/>
      <c r="D88" s="7"/>
      <c r="E88" s="26"/>
      <c r="F88" s="38"/>
      <c r="G88" s="39"/>
      <c r="H88" s="39"/>
      <c r="I88" s="38"/>
      <c r="J88" s="51"/>
      <c r="K88" s="51"/>
      <c r="L88" s="57"/>
      <c r="M88" s="39"/>
      <c r="N88" s="39"/>
      <c r="O88" s="38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</row>
    <row r="89" spans="1:40">
      <c r="A89" s="7"/>
      <c r="B89" s="7"/>
      <c r="C89" s="28"/>
      <c r="D89" s="7"/>
      <c r="E89" s="26"/>
      <c r="F89" s="38"/>
      <c r="G89" s="39"/>
      <c r="H89" s="39"/>
      <c r="I89" s="38"/>
      <c r="J89" s="51"/>
      <c r="K89" s="51"/>
      <c r="L89" s="57"/>
      <c r="M89" s="39"/>
      <c r="N89" s="39"/>
      <c r="O89" s="38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</row>
    <row r="90" spans="1:40">
      <c r="A90" s="7"/>
      <c r="B90" s="7"/>
      <c r="C90" s="28"/>
      <c r="D90" s="7"/>
      <c r="E90" s="26"/>
      <c r="F90" s="38"/>
      <c r="G90" s="39"/>
      <c r="H90" s="39"/>
      <c r="I90" s="38"/>
      <c r="J90" s="51"/>
      <c r="K90" s="51"/>
      <c r="L90" s="57"/>
      <c r="M90" s="39"/>
      <c r="N90" s="39"/>
      <c r="O90" s="38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</row>
    <row r="91" spans="1:40">
      <c r="A91" s="7"/>
      <c r="B91" s="28"/>
      <c r="C91" s="28"/>
      <c r="D91" s="7"/>
      <c r="E91" s="26"/>
      <c r="F91" s="38"/>
      <c r="G91" s="39"/>
      <c r="H91" s="39"/>
      <c r="I91" s="38"/>
      <c r="J91" s="51"/>
      <c r="K91" s="51"/>
      <c r="L91" s="57"/>
      <c r="M91" s="39"/>
      <c r="N91" s="39"/>
      <c r="O91" s="38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</row>
    <row r="92" spans="1:40">
      <c r="A92" s="7"/>
      <c r="B92" s="7"/>
      <c r="C92" s="28"/>
      <c r="D92" s="7"/>
      <c r="E92" s="26"/>
      <c r="F92" s="38"/>
      <c r="G92" s="39"/>
      <c r="H92" s="39"/>
      <c r="I92" s="38"/>
      <c r="J92" s="51"/>
      <c r="K92" s="51"/>
      <c r="L92" s="57"/>
      <c r="M92" s="39"/>
      <c r="N92" s="39"/>
      <c r="O92" s="38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</row>
    <row r="93" spans="1:40">
      <c r="A93" s="7"/>
      <c r="B93" s="7"/>
      <c r="C93" s="28"/>
      <c r="D93" s="7"/>
      <c r="E93" s="26"/>
      <c r="F93" s="38"/>
      <c r="G93" s="39"/>
      <c r="H93" s="39"/>
      <c r="I93" s="38"/>
      <c r="J93" s="51"/>
      <c r="K93" s="51"/>
      <c r="L93" s="57"/>
      <c r="M93" s="39"/>
      <c r="N93" s="39"/>
      <c r="O93" s="38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</row>
    <row r="94" spans="1:40">
      <c r="A94" s="7"/>
      <c r="B94" s="7"/>
      <c r="C94" s="28"/>
      <c r="D94" s="7"/>
      <c r="E94" s="26"/>
      <c r="F94" s="38"/>
      <c r="G94" s="39"/>
      <c r="H94" s="39"/>
      <c r="I94" s="38"/>
      <c r="J94" s="51"/>
      <c r="K94" s="51"/>
      <c r="L94" s="57"/>
      <c r="M94" s="39"/>
      <c r="N94" s="39"/>
      <c r="O94" s="38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</row>
    <row r="95" spans="1:40">
      <c r="A95" s="7"/>
      <c r="B95" s="7"/>
      <c r="C95" s="28"/>
      <c r="D95" s="7"/>
      <c r="E95" s="26"/>
      <c r="F95" s="38"/>
      <c r="G95" s="39"/>
      <c r="H95" s="39"/>
      <c r="I95" s="38"/>
      <c r="J95" s="51"/>
      <c r="K95" s="51"/>
      <c r="L95" s="57"/>
      <c r="M95" s="39"/>
      <c r="N95" s="39"/>
      <c r="O95" s="38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</row>
    <row r="96" spans="1:40">
      <c r="A96" s="7"/>
      <c r="B96" s="7"/>
      <c r="C96" s="28"/>
      <c r="D96" s="7"/>
      <c r="E96" s="26"/>
      <c r="F96" s="38"/>
      <c r="G96" s="39"/>
      <c r="H96" s="39"/>
      <c r="I96" s="38"/>
      <c r="J96" s="51"/>
      <c r="K96" s="51"/>
      <c r="L96" s="57"/>
      <c r="M96" s="39"/>
      <c r="N96" s="39"/>
      <c r="O96" s="38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</row>
    <row r="97" spans="1:40">
      <c r="A97" s="7"/>
      <c r="B97" s="7"/>
      <c r="C97" s="28"/>
      <c r="D97" s="7"/>
      <c r="E97" s="26"/>
      <c r="F97" s="38"/>
      <c r="G97" s="39"/>
      <c r="H97" s="39"/>
      <c r="I97" s="38"/>
      <c r="J97" s="51"/>
      <c r="K97" s="51"/>
      <c r="L97" s="57"/>
      <c r="M97" s="39"/>
      <c r="N97" s="39"/>
      <c r="O97" s="38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</row>
    <row r="98" spans="1:40">
      <c r="A98" s="7"/>
      <c r="B98" s="7"/>
      <c r="C98" s="28"/>
      <c r="D98" s="7"/>
      <c r="E98" s="7"/>
      <c r="F98" s="28"/>
      <c r="G98" s="64"/>
      <c r="H98" s="39"/>
      <c r="I98" s="28"/>
      <c r="J98" s="51"/>
      <c r="K98" s="51"/>
      <c r="L98" s="50"/>
      <c r="M98" s="39"/>
      <c r="N98" s="39"/>
      <c r="O98" s="38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</row>
    <row r="99" spans="1:40">
      <c r="A99" s="7"/>
      <c r="B99" s="7"/>
      <c r="C99" s="7"/>
      <c r="D99" s="7"/>
      <c r="E99" s="26"/>
      <c r="F99" s="38"/>
      <c r="G99" s="39"/>
      <c r="H99" s="39"/>
      <c r="I99" s="38"/>
      <c r="J99" s="51"/>
      <c r="K99" s="51"/>
      <c r="L99" s="57"/>
      <c r="M99" s="39"/>
      <c r="N99" s="39"/>
      <c r="O99" s="38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</row>
    <row r="100" spans="1:40">
      <c r="A100" s="7"/>
      <c r="B100" s="49"/>
      <c r="C100" s="7"/>
      <c r="D100" s="7"/>
      <c r="E100" s="26"/>
      <c r="F100" s="38"/>
      <c r="G100" s="39"/>
      <c r="H100" s="39"/>
      <c r="I100" s="38"/>
      <c r="J100" s="51"/>
      <c r="K100" s="51"/>
      <c r="L100" s="57"/>
      <c r="M100" s="39"/>
      <c r="N100" s="39"/>
      <c r="O100" s="38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</row>
    <row r="101" spans="1:40">
      <c r="A101" s="7"/>
      <c r="B101" s="7"/>
      <c r="C101" s="28"/>
      <c r="D101" s="7"/>
      <c r="E101" s="26"/>
      <c r="F101" s="38"/>
      <c r="G101" s="39"/>
      <c r="H101" s="39"/>
      <c r="I101" s="38"/>
      <c r="J101" s="51"/>
      <c r="K101" s="51"/>
      <c r="L101" s="57"/>
      <c r="M101" s="39"/>
      <c r="N101" s="39"/>
      <c r="O101" s="38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</row>
    <row r="102" spans="1:40">
      <c r="A102" s="7"/>
      <c r="B102" s="7"/>
      <c r="C102" s="28"/>
      <c r="D102" s="7"/>
      <c r="E102" s="26"/>
      <c r="F102" s="38"/>
      <c r="G102" s="39"/>
      <c r="H102" s="39"/>
      <c r="I102" s="38"/>
      <c r="J102" s="51"/>
      <c r="K102" s="51"/>
      <c r="L102" s="57"/>
      <c r="M102" s="39"/>
      <c r="N102" s="39"/>
      <c r="O102" s="38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</row>
    <row r="103" spans="1:40">
      <c r="A103" s="7"/>
      <c r="B103" s="7"/>
      <c r="C103" s="28"/>
      <c r="D103" s="7"/>
      <c r="E103" s="26"/>
      <c r="F103" s="38"/>
      <c r="G103" s="39"/>
      <c r="H103" s="39"/>
      <c r="I103" s="38"/>
      <c r="J103" s="51"/>
      <c r="K103" s="51"/>
      <c r="L103" s="57"/>
      <c r="M103" s="39"/>
      <c r="N103" s="39"/>
      <c r="O103" s="38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</row>
    <row r="104" spans="1:40">
      <c r="A104" s="7"/>
      <c r="B104" s="7"/>
      <c r="C104" s="28"/>
      <c r="D104" s="7"/>
      <c r="E104" s="26"/>
      <c r="F104" s="38"/>
      <c r="G104" s="39"/>
      <c r="H104" s="39"/>
      <c r="I104" s="38"/>
      <c r="J104" s="51"/>
      <c r="K104" s="51"/>
      <c r="L104" s="57"/>
      <c r="M104" s="39"/>
      <c r="N104" s="39"/>
      <c r="O104" s="38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</row>
    <row r="105" spans="1:40">
      <c r="A105" s="7"/>
      <c r="B105" s="49"/>
      <c r="C105" s="7"/>
      <c r="D105" s="7"/>
      <c r="E105" s="26"/>
      <c r="F105" s="38"/>
      <c r="G105" s="39"/>
      <c r="H105" s="39"/>
      <c r="I105" s="38"/>
      <c r="J105" s="51"/>
      <c r="K105" s="51"/>
      <c r="L105" s="57"/>
      <c r="M105" s="39"/>
      <c r="N105" s="39"/>
      <c r="O105" s="38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</row>
    <row r="106" spans="1:40">
      <c r="A106" s="7"/>
      <c r="B106" s="7"/>
      <c r="C106" s="7"/>
      <c r="D106" s="7"/>
      <c r="E106" s="26"/>
      <c r="F106" s="38"/>
      <c r="G106" s="39"/>
      <c r="H106" s="39"/>
      <c r="I106" s="38"/>
      <c r="J106" s="51"/>
      <c r="K106" s="51"/>
      <c r="L106" s="57"/>
      <c r="M106" s="39"/>
      <c r="N106" s="39"/>
      <c r="O106" s="38"/>
      <c r="P106" s="7"/>
    </row>
    <row r="107" spans="1:40">
      <c r="A107" s="7"/>
      <c r="B107" s="7"/>
      <c r="C107" s="28"/>
      <c r="D107" s="7"/>
      <c r="E107" s="26"/>
      <c r="F107" s="38"/>
      <c r="G107" s="39"/>
      <c r="H107" s="39"/>
      <c r="I107" s="38"/>
      <c r="J107" s="51"/>
      <c r="K107" s="51"/>
      <c r="L107" s="57"/>
      <c r="M107" s="39"/>
      <c r="N107" s="39"/>
      <c r="O107" s="38"/>
      <c r="P107" s="7"/>
    </row>
    <row r="108" spans="1:40">
      <c r="A108" s="7"/>
      <c r="B108" s="7"/>
      <c r="C108" s="28"/>
      <c r="D108" s="7"/>
      <c r="E108" s="26"/>
      <c r="F108" s="38"/>
      <c r="G108" s="39"/>
      <c r="H108" s="39"/>
      <c r="I108" s="38"/>
      <c r="J108" s="51"/>
      <c r="K108" s="51"/>
      <c r="L108" s="57"/>
      <c r="M108" s="39"/>
      <c r="N108" s="39"/>
      <c r="O108" s="38"/>
      <c r="P108" s="7"/>
    </row>
    <row r="109" spans="1:40">
      <c r="A109" s="7"/>
      <c r="B109" s="7"/>
      <c r="C109" s="28"/>
      <c r="D109" s="7"/>
      <c r="E109" s="7"/>
      <c r="F109" s="38"/>
      <c r="G109" s="39"/>
      <c r="H109" s="39"/>
      <c r="I109" s="38"/>
      <c r="J109" s="51"/>
      <c r="K109" s="51"/>
      <c r="L109" s="57"/>
      <c r="M109" s="39"/>
      <c r="N109" s="39"/>
      <c r="O109" s="38"/>
      <c r="P109" s="7"/>
    </row>
    <row r="110" spans="1:40">
      <c r="A110" s="7"/>
      <c r="B110" s="7"/>
      <c r="C110" s="7"/>
      <c r="D110" s="7"/>
      <c r="E110" s="7"/>
      <c r="F110" s="7"/>
      <c r="G110" s="7"/>
      <c r="H110" s="7"/>
      <c r="I110" s="7"/>
      <c r="J110" s="39"/>
      <c r="K110" s="39"/>
      <c r="L110" s="7"/>
      <c r="M110" s="7"/>
      <c r="N110" s="7"/>
      <c r="O110" s="38"/>
      <c r="P110" s="7"/>
    </row>
    <row r="111" spans="1:40">
      <c r="A111" s="28"/>
      <c r="B111" s="28"/>
      <c r="C111" s="28"/>
      <c r="D111" s="64"/>
      <c r="E111" s="39"/>
      <c r="F111" s="28"/>
      <c r="G111" s="64"/>
      <c r="H111" s="39"/>
      <c r="I111" s="28"/>
      <c r="J111" s="64"/>
      <c r="K111" s="39"/>
      <c r="L111" s="50"/>
      <c r="M111" s="64"/>
      <c r="N111" s="39"/>
      <c r="O111" s="50"/>
      <c r="P111" s="7"/>
    </row>
    <row r="112" spans="1:40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35" spans="37:37">
      <c r="AK135" t="s">
        <v>86</v>
      </c>
    </row>
  </sheetData>
  <phoneticPr fontId="7" type="noConversion"/>
  <pageMargins left="0.75" right="0.75" top="1" bottom="1" header="0.5" footer="0.5"/>
  <pageSetup paperSize="0" scale="160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I99"/>
  <sheetViews>
    <sheetView tabSelected="1" topLeftCell="A2" zoomScale="75" zoomScaleNormal="75" zoomScalePageLayoutView="75" workbookViewId="0">
      <pane xSplit="8100" ySplit="420" topLeftCell="L5" activePane="bottomRight"/>
      <selection activeCell="A2" sqref="A2"/>
      <selection pane="topRight" activeCell="I2" sqref="I2"/>
      <selection pane="bottomLeft" activeCell="A3" sqref="A3"/>
      <selection pane="bottomRight" activeCell="X59" sqref="X59"/>
    </sheetView>
  </sheetViews>
  <sheetFormatPr baseColWidth="10" defaultRowHeight="15" x14ac:dyDescent="0"/>
  <cols>
    <col min="3" max="3" width="13.1640625" customWidth="1"/>
    <col min="4" max="4" width="16.1640625" customWidth="1"/>
    <col min="5" max="5" width="9.1640625" customWidth="1"/>
    <col min="6" max="7" width="8.83203125" customWidth="1"/>
    <col min="8" max="8" width="6.83203125" customWidth="1"/>
    <col min="9" max="9" width="9" customWidth="1"/>
    <col min="10" max="10" width="8.83203125" customWidth="1"/>
    <col min="11" max="11" width="7" customWidth="1"/>
    <col min="12" max="12" width="8.5" customWidth="1"/>
    <col min="13" max="13" width="9.83203125" customWidth="1"/>
    <col min="14" max="35" width="7.1640625" customWidth="1"/>
  </cols>
  <sheetData>
    <row r="4" spans="3:61">
      <c r="C4" t="s">
        <v>159</v>
      </c>
    </row>
    <row r="5" spans="3:61" ht="20">
      <c r="C5" s="1" t="s">
        <v>0</v>
      </c>
    </row>
    <row r="6" spans="3:61" ht="20">
      <c r="C6" s="34" t="s">
        <v>40</v>
      </c>
    </row>
    <row r="7" spans="3:61">
      <c r="C7" t="s">
        <v>120</v>
      </c>
    </row>
    <row r="8" spans="3:61">
      <c r="C8" t="s">
        <v>24</v>
      </c>
      <c r="D8" t="s">
        <v>47</v>
      </c>
    </row>
    <row r="9" spans="3:61">
      <c r="C9" t="s">
        <v>48</v>
      </c>
      <c r="D9" t="s">
        <v>53</v>
      </c>
    </row>
    <row r="10" spans="3:61">
      <c r="C10" t="s">
        <v>15</v>
      </c>
      <c r="D10" t="s">
        <v>45</v>
      </c>
      <c r="J10" s="154"/>
      <c r="K10" s="121"/>
    </row>
    <row r="11" spans="3:61">
      <c r="C11" t="s">
        <v>74</v>
      </c>
      <c r="D11" t="s">
        <v>46</v>
      </c>
      <c r="I11" t="s">
        <v>147</v>
      </c>
      <c r="K11" s="114"/>
    </row>
    <row r="13" spans="3:61" ht="16" thickBot="1">
      <c r="J13" t="s">
        <v>117</v>
      </c>
      <c r="M13" t="s">
        <v>117</v>
      </c>
      <c r="AM13">
        <v>2017</v>
      </c>
      <c r="AP13">
        <v>2017</v>
      </c>
      <c r="AS13">
        <v>2017</v>
      </c>
      <c r="AV13">
        <v>2017</v>
      </c>
      <c r="AY13">
        <v>2017</v>
      </c>
      <c r="BB13">
        <v>2017</v>
      </c>
      <c r="BE13">
        <v>2017</v>
      </c>
      <c r="BH13">
        <v>2017</v>
      </c>
    </row>
    <row r="14" spans="3:61">
      <c r="C14" s="14"/>
      <c r="D14" s="15"/>
      <c r="E14" s="15"/>
      <c r="F14" s="15"/>
      <c r="G14" s="174" t="s">
        <v>64</v>
      </c>
      <c r="H14" s="15"/>
      <c r="I14" s="144"/>
      <c r="J14" s="145">
        <v>2017</v>
      </c>
      <c r="K14" s="145"/>
      <c r="L14" s="164"/>
      <c r="M14" s="165">
        <v>2018</v>
      </c>
      <c r="N14" s="155"/>
      <c r="O14" s="4"/>
      <c r="P14" s="176">
        <v>43101</v>
      </c>
      <c r="Q14" s="5"/>
      <c r="R14" s="4"/>
      <c r="S14" s="176">
        <v>43132</v>
      </c>
      <c r="T14" s="5"/>
      <c r="AL14" s="4"/>
      <c r="AM14" s="4" t="s">
        <v>66</v>
      </c>
      <c r="AN14" s="4"/>
      <c r="AO14" s="3"/>
      <c r="AP14" s="4" t="s">
        <v>80</v>
      </c>
      <c r="AQ14" s="5"/>
      <c r="AR14" s="3"/>
      <c r="AS14" s="4" t="s">
        <v>87</v>
      </c>
      <c r="AT14" s="5"/>
      <c r="AU14" s="3"/>
      <c r="AV14" s="4" t="s">
        <v>92</v>
      </c>
      <c r="AW14" s="5"/>
      <c r="AX14" s="3" t="s">
        <v>96</v>
      </c>
      <c r="AY14" s="4" t="s">
        <v>97</v>
      </c>
      <c r="AZ14" s="5" t="s">
        <v>98</v>
      </c>
      <c r="BA14" s="3"/>
      <c r="BB14" s="4" t="s">
        <v>19</v>
      </c>
      <c r="BC14" s="5"/>
      <c r="BD14" s="3"/>
      <c r="BE14" s="4" t="s">
        <v>118</v>
      </c>
      <c r="BF14" s="5"/>
      <c r="BG14" s="3"/>
      <c r="BH14" s="4" t="s">
        <v>119</v>
      </c>
      <c r="BI14" s="5"/>
    </row>
    <row r="15" spans="3:61">
      <c r="C15" s="18" t="s">
        <v>1</v>
      </c>
      <c r="D15" s="7" t="s">
        <v>3</v>
      </c>
      <c r="E15" s="10" t="s">
        <v>6</v>
      </c>
      <c r="F15" s="10" t="s">
        <v>12</v>
      </c>
      <c r="G15" s="10" t="s">
        <v>69</v>
      </c>
      <c r="H15" s="26"/>
      <c r="I15" s="146" t="s">
        <v>144</v>
      </c>
      <c r="J15" s="147"/>
      <c r="K15" s="147"/>
      <c r="L15" s="32" t="s">
        <v>158</v>
      </c>
      <c r="M15" s="49"/>
      <c r="N15" s="16"/>
      <c r="O15" s="7" t="s">
        <v>30</v>
      </c>
      <c r="P15" s="7">
        <v>5.6</v>
      </c>
      <c r="Q15" s="8" t="s">
        <v>42</v>
      </c>
      <c r="R15" s="7" t="s">
        <v>30</v>
      </c>
      <c r="S15" s="7">
        <v>0.7</v>
      </c>
      <c r="T15" s="8" t="s">
        <v>42</v>
      </c>
      <c r="AL15" s="25" t="s">
        <v>30</v>
      </c>
      <c r="AM15" s="41">
        <v>1.6</v>
      </c>
      <c r="AN15" s="25" t="s">
        <v>42</v>
      </c>
      <c r="AO15" s="40" t="s">
        <v>30</v>
      </c>
      <c r="AP15" s="41">
        <v>5.0999999999999996</v>
      </c>
      <c r="AQ15" s="42" t="s">
        <v>42</v>
      </c>
      <c r="AR15" s="40" t="s">
        <v>30</v>
      </c>
      <c r="AS15" s="41">
        <v>8.6</v>
      </c>
      <c r="AT15" s="42" t="s">
        <v>42</v>
      </c>
      <c r="AU15" s="40" t="s">
        <v>30</v>
      </c>
      <c r="AV15" s="41">
        <v>8.6999999999999993</v>
      </c>
      <c r="AW15" s="42" t="s">
        <v>42</v>
      </c>
      <c r="AX15" s="40" t="s">
        <v>30</v>
      </c>
      <c r="AY15" s="41"/>
      <c r="AZ15" s="42" t="s">
        <v>42</v>
      </c>
      <c r="BA15" s="40" t="s">
        <v>30</v>
      </c>
      <c r="BB15" s="41">
        <v>13.3</v>
      </c>
      <c r="BC15" s="42" t="s">
        <v>42</v>
      </c>
      <c r="BD15" s="40" t="s">
        <v>30</v>
      </c>
      <c r="BE15" s="41">
        <v>7.3</v>
      </c>
      <c r="BF15" s="42" t="s">
        <v>42</v>
      </c>
      <c r="BG15" s="40" t="s">
        <v>30</v>
      </c>
      <c r="BH15" s="41">
        <v>4.9000000000000004</v>
      </c>
      <c r="BI15" s="42" t="s">
        <v>42</v>
      </c>
    </row>
    <row r="16" spans="3:61">
      <c r="C16" s="18"/>
      <c r="D16" s="7"/>
      <c r="E16" s="10" t="s">
        <v>10</v>
      </c>
      <c r="F16" s="10" t="s">
        <v>13</v>
      </c>
      <c r="G16" s="10" t="s">
        <v>63</v>
      </c>
      <c r="H16" s="10"/>
      <c r="I16" s="148" t="s">
        <v>11</v>
      </c>
      <c r="J16" s="149" t="s">
        <v>13</v>
      </c>
      <c r="K16" s="156" t="s">
        <v>7</v>
      </c>
      <c r="L16" s="170" t="s">
        <v>11</v>
      </c>
      <c r="M16" s="166" t="s">
        <v>13</v>
      </c>
      <c r="N16" s="171" t="s">
        <v>7</v>
      </c>
      <c r="O16" s="166" t="s">
        <v>11</v>
      </c>
      <c r="P16" s="166" t="s">
        <v>13</v>
      </c>
      <c r="Q16" s="167" t="s">
        <v>7</v>
      </c>
      <c r="R16" s="166" t="s">
        <v>11</v>
      </c>
      <c r="S16" s="166" t="s">
        <v>13</v>
      </c>
      <c r="T16" s="167" t="s">
        <v>7</v>
      </c>
      <c r="AL16" s="10" t="s">
        <v>11</v>
      </c>
      <c r="AM16" s="10" t="s">
        <v>13</v>
      </c>
      <c r="AN16" s="7" t="s">
        <v>9</v>
      </c>
      <c r="AO16" s="9" t="s">
        <v>11</v>
      </c>
      <c r="AP16" s="10" t="s">
        <v>13</v>
      </c>
      <c r="AQ16" s="8" t="s">
        <v>9</v>
      </c>
      <c r="AR16" s="9" t="s">
        <v>11</v>
      </c>
      <c r="AS16" s="10" t="s">
        <v>13</v>
      </c>
      <c r="AT16" s="8" t="s">
        <v>9</v>
      </c>
      <c r="AU16" s="9" t="s">
        <v>11</v>
      </c>
      <c r="AV16" s="10" t="s">
        <v>13</v>
      </c>
      <c r="AW16" s="8" t="s">
        <v>9</v>
      </c>
      <c r="AX16" s="9" t="s">
        <v>11</v>
      </c>
      <c r="AY16" s="10" t="s">
        <v>13</v>
      </c>
      <c r="AZ16" s="8" t="s">
        <v>9</v>
      </c>
      <c r="BA16" s="9" t="s">
        <v>11</v>
      </c>
      <c r="BB16" s="10" t="s">
        <v>13</v>
      </c>
      <c r="BC16" s="8" t="s">
        <v>9</v>
      </c>
      <c r="BD16" s="9" t="s">
        <v>11</v>
      </c>
      <c r="BE16" s="10" t="s">
        <v>13</v>
      </c>
      <c r="BF16" s="8" t="s">
        <v>9</v>
      </c>
      <c r="BG16" s="9" t="s">
        <v>11</v>
      </c>
      <c r="BH16" s="10" t="s">
        <v>13</v>
      </c>
      <c r="BI16" s="8" t="s">
        <v>9</v>
      </c>
    </row>
    <row r="17" spans="3:61">
      <c r="C17" s="18"/>
      <c r="D17" s="7"/>
      <c r="E17" s="10" t="s">
        <v>5</v>
      </c>
      <c r="F17" s="10" t="s">
        <v>14</v>
      </c>
      <c r="G17" s="10" t="s">
        <v>62</v>
      </c>
      <c r="H17" s="10"/>
      <c r="I17" s="150" t="s">
        <v>8</v>
      </c>
      <c r="J17" s="151" t="s">
        <v>8</v>
      </c>
      <c r="K17" s="157"/>
      <c r="L17" s="172" t="s">
        <v>8</v>
      </c>
      <c r="M17" s="168" t="s">
        <v>8</v>
      </c>
      <c r="N17" s="173"/>
      <c r="O17" s="168" t="s">
        <v>8</v>
      </c>
      <c r="P17" s="168" t="s">
        <v>8</v>
      </c>
      <c r="Q17" s="169"/>
      <c r="R17" s="168" t="s">
        <v>8</v>
      </c>
      <c r="S17" s="168" t="s">
        <v>8</v>
      </c>
      <c r="T17" s="169"/>
      <c r="AL17" s="20" t="s">
        <v>8</v>
      </c>
      <c r="AM17" s="20" t="s">
        <v>8</v>
      </c>
      <c r="AN17" s="12"/>
      <c r="AO17" s="9" t="s">
        <v>8</v>
      </c>
      <c r="AP17" s="10" t="s">
        <v>8</v>
      </c>
      <c r="AQ17" s="8"/>
      <c r="AR17" s="22" t="s">
        <v>8</v>
      </c>
      <c r="AS17" s="20" t="s">
        <v>8</v>
      </c>
      <c r="AT17" s="13"/>
      <c r="AU17" s="22" t="s">
        <v>8</v>
      </c>
      <c r="AV17" s="20" t="s">
        <v>8</v>
      </c>
      <c r="AW17" s="13"/>
      <c r="AX17" s="22" t="s">
        <v>8</v>
      </c>
      <c r="AY17" s="20" t="s">
        <v>8</v>
      </c>
      <c r="AZ17" s="13"/>
      <c r="BA17" s="22" t="s">
        <v>8</v>
      </c>
      <c r="BB17" s="20" t="s">
        <v>8</v>
      </c>
      <c r="BC17" s="13"/>
      <c r="BD17" s="22" t="s">
        <v>8</v>
      </c>
      <c r="BE17" s="20" t="s">
        <v>8</v>
      </c>
      <c r="BF17" s="13"/>
      <c r="BG17" s="22" t="s">
        <v>8</v>
      </c>
      <c r="BH17" s="20" t="s">
        <v>8</v>
      </c>
      <c r="BI17" s="13"/>
    </row>
    <row r="18" spans="3:61">
      <c r="C18" s="32" t="s">
        <v>43</v>
      </c>
      <c r="D18" s="7"/>
      <c r="E18" s="10"/>
      <c r="F18" s="10"/>
      <c r="G18" s="10"/>
      <c r="H18" s="10"/>
      <c r="I18" s="148"/>
      <c r="J18" s="149"/>
      <c r="K18" s="149"/>
      <c r="L18" s="18"/>
      <c r="M18" s="7"/>
      <c r="N18" s="16"/>
      <c r="O18" s="7"/>
      <c r="P18" s="7"/>
      <c r="Q18" s="8"/>
      <c r="R18" s="6"/>
      <c r="S18" s="7"/>
      <c r="T18" s="8"/>
      <c r="W18" t="s">
        <v>154</v>
      </c>
      <c r="X18" t="s">
        <v>155</v>
      </c>
      <c r="AL18" s="10"/>
      <c r="AM18" s="10"/>
      <c r="AN18" s="7"/>
      <c r="AO18" s="3"/>
      <c r="AP18" s="4"/>
      <c r="AQ18" s="5"/>
      <c r="AR18" s="4"/>
      <c r="AS18" s="4"/>
      <c r="AT18" s="4"/>
      <c r="AU18" s="3"/>
      <c r="AV18" s="4"/>
      <c r="AW18" s="5"/>
      <c r="AX18" s="3"/>
      <c r="AY18" s="4"/>
      <c r="AZ18" s="4"/>
      <c r="BA18" s="3"/>
      <c r="BB18" s="4"/>
      <c r="BC18" s="5"/>
      <c r="BD18" s="3"/>
      <c r="BE18" s="4"/>
      <c r="BF18" s="5"/>
      <c r="BG18" s="3"/>
      <c r="BH18" s="4"/>
      <c r="BI18" s="5"/>
    </row>
    <row r="19" spans="3:61">
      <c r="C19" s="18" t="s">
        <v>2</v>
      </c>
      <c r="D19" s="7" t="s">
        <v>4</v>
      </c>
      <c r="E19" s="10">
        <v>5</v>
      </c>
      <c r="F19" s="10" t="s">
        <v>24</v>
      </c>
      <c r="G19" s="10" t="s">
        <v>71</v>
      </c>
      <c r="H19" s="10">
        <v>39</v>
      </c>
      <c r="I19" s="152">
        <f t="shared" ref="I19:I45" si="0">+SUM(AL19,AO19,AR19,AU19,AX19,BA19,BD19,BG19)</f>
        <v>3080</v>
      </c>
      <c r="J19" s="153">
        <f t="shared" ref="J19:J45" si="1">+SUM(AM19,AP19,AS19,AV19,AY19,BB19,BE19,BH19)</f>
        <v>12291</v>
      </c>
      <c r="K19" s="160">
        <f>+J19/I19</f>
        <v>3.9905844155844155</v>
      </c>
      <c r="L19" s="18">
        <f>O19+R19</f>
        <v>1101</v>
      </c>
      <c r="M19" s="7">
        <f>+P19+S19</f>
        <v>4014</v>
      </c>
      <c r="N19" s="175">
        <f>+M19/L19</f>
        <v>3.6457765667574931</v>
      </c>
      <c r="O19" s="7">
        <v>551</v>
      </c>
      <c r="P19" s="7">
        <v>2179</v>
      </c>
      <c r="Q19" s="11">
        <f>+P19/O19</f>
        <v>3.954627949183303</v>
      </c>
      <c r="R19" s="6">
        <v>550</v>
      </c>
      <c r="S19" s="28">
        <v>1835</v>
      </c>
      <c r="T19" s="11">
        <f>+S19/R19</f>
        <v>3.3363636363636364</v>
      </c>
      <c r="W19">
        <f t="shared" ref="W19:W44" si="2">H19</f>
        <v>39</v>
      </c>
      <c r="X19" s="11">
        <v>3.3363636363636364</v>
      </c>
      <c r="AL19" s="7">
        <v>560</v>
      </c>
      <c r="AM19" s="26">
        <v>1871</v>
      </c>
      <c r="AN19" s="38">
        <f>+AM19/AL19</f>
        <v>3.3410714285714285</v>
      </c>
      <c r="AO19" s="33">
        <v>531</v>
      </c>
      <c r="AP19" s="39">
        <v>2039</v>
      </c>
      <c r="AQ19" s="11">
        <f>+AP19/AO19</f>
        <v>3.8399246704331449</v>
      </c>
      <c r="AR19" s="51">
        <v>347</v>
      </c>
      <c r="AS19" s="51">
        <v>1511</v>
      </c>
      <c r="AT19" s="57">
        <f>+AS19/AR19</f>
        <v>4.3544668587896256</v>
      </c>
      <c r="AU19" s="33">
        <v>289</v>
      </c>
      <c r="AV19" s="39">
        <v>1280</v>
      </c>
      <c r="AW19" s="11">
        <f>+AV19/AU19</f>
        <v>4.429065743944637</v>
      </c>
      <c r="AX19" s="6">
        <v>220</v>
      </c>
      <c r="AY19" s="39">
        <v>827</v>
      </c>
      <c r="AZ19" s="38">
        <f>+AY19/AX19</f>
        <v>3.7590909090909093</v>
      </c>
      <c r="BA19" s="33">
        <v>167</v>
      </c>
      <c r="BB19" s="86">
        <v>885</v>
      </c>
      <c r="BC19" s="11">
        <f>+BB19/BA19</f>
        <v>5.2994011976047908</v>
      </c>
      <c r="BD19" s="6">
        <v>426</v>
      </c>
      <c r="BE19" s="7">
        <v>1823</v>
      </c>
      <c r="BF19" s="11">
        <f>+BE19/BD19</f>
        <v>4.279342723004695</v>
      </c>
      <c r="BG19" s="6">
        <v>540</v>
      </c>
      <c r="BH19" s="28">
        <v>2055</v>
      </c>
      <c r="BI19" s="11">
        <f>+BH19/BG19</f>
        <v>3.8055555555555554</v>
      </c>
    </row>
    <row r="20" spans="3:61">
      <c r="C20" s="18" t="s">
        <v>22</v>
      </c>
      <c r="D20" s="7" t="s">
        <v>23</v>
      </c>
      <c r="E20" s="26">
        <v>7.5</v>
      </c>
      <c r="F20" s="10" t="s">
        <v>24</v>
      </c>
      <c r="G20" s="10" t="s">
        <v>72</v>
      </c>
      <c r="H20" s="10">
        <v>31</v>
      </c>
      <c r="I20" s="152">
        <f t="shared" si="0"/>
        <v>3700</v>
      </c>
      <c r="J20" s="153">
        <f t="shared" si="1"/>
        <v>15861</v>
      </c>
      <c r="K20" s="160">
        <f t="shared" ref="K20:K60" si="3">+J20/I20</f>
        <v>4.2867567567567564</v>
      </c>
      <c r="L20" s="18">
        <f t="shared" ref="L20:L44" si="4">O20+R20</f>
        <v>1575</v>
      </c>
      <c r="M20" s="7">
        <f t="shared" ref="M20:M44" si="5">+P20+S20</f>
        <v>6040</v>
      </c>
      <c r="N20" s="175">
        <f t="shared" ref="N20:N45" si="6">+M20/L20</f>
        <v>3.8349206349206351</v>
      </c>
      <c r="O20" s="7">
        <v>720</v>
      </c>
      <c r="P20" s="7">
        <v>3161</v>
      </c>
      <c r="Q20" s="11">
        <f t="shared" ref="Q20:Q45" si="7">+P20/O20</f>
        <v>4.3902777777777775</v>
      </c>
      <c r="R20" s="6">
        <v>855</v>
      </c>
      <c r="S20" s="28">
        <v>2879</v>
      </c>
      <c r="T20" s="11">
        <f t="shared" ref="T20:T61" si="8">+S20/R20</f>
        <v>3.3672514619883041</v>
      </c>
      <c r="W20">
        <f t="shared" si="2"/>
        <v>31</v>
      </c>
      <c r="X20" s="11">
        <v>3.3672514619883041</v>
      </c>
      <c r="AL20" s="7">
        <v>986</v>
      </c>
      <c r="AM20" s="26">
        <v>3641</v>
      </c>
      <c r="AN20" s="38">
        <f t="shared" ref="AN20:AN30" si="9">+AM20/AL20</f>
        <v>3.6926977687626774</v>
      </c>
      <c r="AO20" s="33">
        <v>606</v>
      </c>
      <c r="AP20" s="39">
        <v>2603</v>
      </c>
      <c r="AQ20" s="11">
        <f t="shared" ref="AQ20:AQ57" si="10">+AP20/AO20</f>
        <v>4.2953795379537958</v>
      </c>
      <c r="AR20" s="51">
        <v>362</v>
      </c>
      <c r="AS20" s="51">
        <v>1766</v>
      </c>
      <c r="AT20" s="57">
        <f t="shared" ref="AT20:AT57" si="11">+AS20/AR20</f>
        <v>4.8784530386740332</v>
      </c>
      <c r="AU20" s="33">
        <v>291</v>
      </c>
      <c r="AV20" s="39">
        <v>1418</v>
      </c>
      <c r="AW20" s="11">
        <f>+AV20/AU20</f>
        <v>4.8728522336769755</v>
      </c>
      <c r="AX20" s="6">
        <v>162</v>
      </c>
      <c r="AY20" s="39">
        <v>786</v>
      </c>
      <c r="AZ20" s="38">
        <f t="shared" ref="AZ20:AZ60" si="12">+AY20/AX20</f>
        <v>4.8518518518518521</v>
      </c>
      <c r="BA20" s="33">
        <v>186</v>
      </c>
      <c r="BB20" s="39">
        <v>977</v>
      </c>
      <c r="BC20" s="11">
        <f t="shared" ref="BC20:BC60" si="13">+BB20/BA20</f>
        <v>5.252688172043011</v>
      </c>
      <c r="BD20" s="6">
        <v>466</v>
      </c>
      <c r="BE20" s="7">
        <v>2069</v>
      </c>
      <c r="BF20" s="11">
        <f t="shared" ref="BF20:BF45" si="14">+BE20/BD20</f>
        <v>4.4399141630901289</v>
      </c>
      <c r="BG20" s="6">
        <v>641</v>
      </c>
      <c r="BH20" s="28">
        <v>2601</v>
      </c>
      <c r="BI20" s="11">
        <f t="shared" ref="BI20:BI60" si="15">+BH20/BG20</f>
        <v>4.0577223088923553</v>
      </c>
    </row>
    <row r="21" spans="3:61">
      <c r="C21" s="18" t="s">
        <v>88</v>
      </c>
      <c r="D21" s="28" t="s">
        <v>23</v>
      </c>
      <c r="E21" s="10">
        <v>7.5</v>
      </c>
      <c r="F21" s="10" t="s">
        <v>48</v>
      </c>
      <c r="G21" s="10" t="s">
        <v>68</v>
      </c>
      <c r="H21" s="10">
        <v>28</v>
      </c>
      <c r="I21" s="152">
        <f t="shared" si="0"/>
        <v>1135</v>
      </c>
      <c r="J21" s="153">
        <f t="shared" si="1"/>
        <v>4725</v>
      </c>
      <c r="K21" s="160">
        <f t="shared" si="3"/>
        <v>4.1629955947136565</v>
      </c>
      <c r="L21" s="18">
        <f t="shared" si="4"/>
        <v>579</v>
      </c>
      <c r="M21" s="7">
        <f t="shared" si="5"/>
        <v>2560</v>
      </c>
      <c r="N21" s="175">
        <f t="shared" si="6"/>
        <v>4.4214162348877375</v>
      </c>
      <c r="O21" s="7">
        <v>253</v>
      </c>
      <c r="P21" s="7">
        <v>1229</v>
      </c>
      <c r="Q21" s="11">
        <f t="shared" si="7"/>
        <v>4.8577075098814229</v>
      </c>
      <c r="R21" s="6">
        <v>326</v>
      </c>
      <c r="S21" s="28">
        <v>1331</v>
      </c>
      <c r="T21" s="11">
        <f t="shared" si="8"/>
        <v>4.0828220858895703</v>
      </c>
      <c r="W21">
        <f t="shared" si="2"/>
        <v>28</v>
      </c>
      <c r="X21" s="11">
        <v>4.0828220858895703</v>
      </c>
      <c r="AL21" s="7">
        <v>367</v>
      </c>
      <c r="AM21" s="26">
        <v>1491</v>
      </c>
      <c r="AN21" s="38">
        <f t="shared" si="9"/>
        <v>4.0626702997275208</v>
      </c>
      <c r="AO21" s="33">
        <v>190</v>
      </c>
      <c r="AP21" s="39">
        <v>806</v>
      </c>
      <c r="AQ21" s="11">
        <f t="shared" si="10"/>
        <v>4.242105263157895</v>
      </c>
      <c r="AR21" s="51">
        <v>97</v>
      </c>
      <c r="AS21" s="51">
        <v>426</v>
      </c>
      <c r="AT21" s="57">
        <f t="shared" si="11"/>
        <v>4.391752577319588</v>
      </c>
      <c r="AU21" s="33">
        <v>36</v>
      </c>
      <c r="AV21" s="39">
        <v>122</v>
      </c>
      <c r="AW21" s="11">
        <f t="shared" ref="AW21:AW58" si="16">+AV21/AU21</f>
        <v>3.3888888888888888</v>
      </c>
      <c r="AX21" s="6">
        <v>53</v>
      </c>
      <c r="AY21" s="39">
        <v>32</v>
      </c>
      <c r="AZ21" s="38">
        <f t="shared" si="12"/>
        <v>0.60377358490566035</v>
      </c>
      <c r="BA21" s="33">
        <v>13</v>
      </c>
      <c r="BB21" s="39">
        <v>34</v>
      </c>
      <c r="BC21" s="11">
        <f t="shared" si="13"/>
        <v>2.6153846153846154</v>
      </c>
      <c r="BD21" s="6">
        <v>114</v>
      </c>
      <c r="BE21" s="7">
        <v>545</v>
      </c>
      <c r="BF21" s="11">
        <f t="shared" si="14"/>
        <v>4.7807017543859649</v>
      </c>
      <c r="BG21" s="6">
        <v>265</v>
      </c>
      <c r="BH21" s="28">
        <v>1269</v>
      </c>
      <c r="BI21" s="11">
        <f t="shared" si="15"/>
        <v>4.7886792452830189</v>
      </c>
    </row>
    <row r="22" spans="3:61">
      <c r="C22" s="18" t="s">
        <v>25</v>
      </c>
      <c r="D22" s="28" t="s">
        <v>58</v>
      </c>
      <c r="E22" s="10">
        <v>5</v>
      </c>
      <c r="F22" s="10" t="s">
        <v>24</v>
      </c>
      <c r="G22" s="10" t="s">
        <v>68</v>
      </c>
      <c r="H22" s="10">
        <v>28</v>
      </c>
      <c r="I22" s="152">
        <f t="shared" si="0"/>
        <v>2234</v>
      </c>
      <c r="J22" s="153">
        <f t="shared" si="1"/>
        <v>11334</v>
      </c>
      <c r="K22" s="160">
        <f t="shared" si="3"/>
        <v>5.0734109221128021</v>
      </c>
      <c r="L22" s="18">
        <f t="shared" si="4"/>
        <v>987</v>
      </c>
      <c r="M22" s="7">
        <f t="shared" si="5"/>
        <v>4522</v>
      </c>
      <c r="N22" s="175">
        <f t="shared" si="6"/>
        <v>4.581560283687943</v>
      </c>
      <c r="O22" s="7">
        <v>420</v>
      </c>
      <c r="P22" s="7">
        <v>2229</v>
      </c>
      <c r="Q22" s="11">
        <f t="shared" si="7"/>
        <v>5.3071428571428569</v>
      </c>
      <c r="R22" s="6">
        <v>567</v>
      </c>
      <c r="S22" s="28">
        <v>2293</v>
      </c>
      <c r="T22" s="11">
        <f t="shared" si="8"/>
        <v>4.0440917107583774</v>
      </c>
      <c r="W22">
        <f t="shared" si="2"/>
        <v>28</v>
      </c>
      <c r="X22" s="11">
        <v>4.0440917107583774</v>
      </c>
      <c r="AL22" s="7">
        <v>570</v>
      </c>
      <c r="AM22" s="26">
        <v>2544</v>
      </c>
      <c r="AN22" s="38">
        <f t="shared" si="9"/>
        <v>4.4631578947368418</v>
      </c>
      <c r="AO22" s="33">
        <v>413</v>
      </c>
      <c r="AP22" s="39">
        <v>2038</v>
      </c>
      <c r="AQ22" s="11">
        <f t="shared" si="10"/>
        <v>4.9346246973365622</v>
      </c>
      <c r="AR22" s="51">
        <v>209</v>
      </c>
      <c r="AS22" s="51">
        <v>1261</v>
      </c>
      <c r="AT22" s="57">
        <f t="shared" si="11"/>
        <v>6.0334928229665072</v>
      </c>
      <c r="AU22" s="33">
        <v>128</v>
      </c>
      <c r="AV22" s="39">
        <v>754</v>
      </c>
      <c r="AW22" s="11">
        <f t="shared" si="16"/>
        <v>5.890625</v>
      </c>
      <c r="AX22" s="6">
        <v>85</v>
      </c>
      <c r="AY22" s="39">
        <v>337</v>
      </c>
      <c r="AZ22" s="38">
        <f t="shared" si="12"/>
        <v>3.9647058823529413</v>
      </c>
      <c r="BA22" s="33">
        <v>96</v>
      </c>
      <c r="BB22" s="39">
        <v>635</v>
      </c>
      <c r="BC22" s="11">
        <f t="shared" si="13"/>
        <v>6.614583333333333</v>
      </c>
      <c r="BD22" s="6">
        <v>265</v>
      </c>
      <c r="BE22" s="7">
        <v>1571</v>
      </c>
      <c r="BF22" s="11">
        <f t="shared" si="14"/>
        <v>5.9283018867924531</v>
      </c>
      <c r="BG22" s="6">
        <v>468</v>
      </c>
      <c r="BH22" s="28">
        <v>2194</v>
      </c>
      <c r="BI22" s="11">
        <f t="shared" si="15"/>
        <v>4.6880341880341883</v>
      </c>
    </row>
    <row r="23" spans="3:61">
      <c r="C23" s="18" t="s">
        <v>27</v>
      </c>
      <c r="D23" s="28" t="s">
        <v>23</v>
      </c>
      <c r="E23" s="10">
        <v>7.5</v>
      </c>
      <c r="F23" s="10" t="s">
        <v>24</v>
      </c>
      <c r="G23" s="10" t="s">
        <v>75</v>
      </c>
      <c r="H23" s="10">
        <v>37</v>
      </c>
      <c r="I23" s="152">
        <f t="shared" si="0"/>
        <v>3230</v>
      </c>
      <c r="J23" s="153">
        <f t="shared" si="1"/>
        <v>12248</v>
      </c>
      <c r="K23" s="160">
        <f t="shared" si="3"/>
        <v>3.7919504643962849</v>
      </c>
      <c r="L23" s="18">
        <f t="shared" si="4"/>
        <v>1451</v>
      </c>
      <c r="M23" s="7">
        <f t="shared" si="5"/>
        <v>5030</v>
      </c>
      <c r="N23" s="175">
        <f t="shared" si="6"/>
        <v>3.4665747760165404</v>
      </c>
      <c r="O23" s="28">
        <v>686</v>
      </c>
      <c r="P23" s="28">
        <v>2627</v>
      </c>
      <c r="Q23" s="11">
        <f t="shared" si="7"/>
        <v>3.8294460641399417</v>
      </c>
      <c r="R23" s="6">
        <v>765</v>
      </c>
      <c r="S23" s="28">
        <v>2403</v>
      </c>
      <c r="T23" s="11">
        <f t="shared" si="8"/>
        <v>3.1411764705882352</v>
      </c>
      <c r="W23">
        <v>37</v>
      </c>
      <c r="X23" s="11">
        <v>3.1411764705882352</v>
      </c>
      <c r="AL23" s="7">
        <v>829</v>
      </c>
      <c r="AM23" s="26">
        <v>2638</v>
      </c>
      <c r="AN23" s="38">
        <f t="shared" si="9"/>
        <v>3.1821471652593485</v>
      </c>
      <c r="AO23" s="33">
        <v>542</v>
      </c>
      <c r="AP23" s="39">
        <v>2042</v>
      </c>
      <c r="AQ23" s="11">
        <f t="shared" si="10"/>
        <v>3.7675276752767526</v>
      </c>
      <c r="AR23" s="51">
        <v>263</v>
      </c>
      <c r="AS23" s="51">
        <v>1267</v>
      </c>
      <c r="AT23" s="57">
        <f t="shared" si="11"/>
        <v>4.8174904942965782</v>
      </c>
      <c r="AU23" s="33">
        <v>202</v>
      </c>
      <c r="AV23" s="39">
        <v>870</v>
      </c>
      <c r="AW23" s="11">
        <f t="shared" si="16"/>
        <v>4.3069306930693072</v>
      </c>
      <c r="AX23" s="97">
        <v>0</v>
      </c>
      <c r="AY23" s="51">
        <v>0</v>
      </c>
      <c r="AZ23" s="38"/>
      <c r="BA23" s="33">
        <v>155</v>
      </c>
      <c r="BB23" s="39">
        <v>718</v>
      </c>
      <c r="BC23" s="11">
        <f t="shared" si="13"/>
        <v>4.6322580645161286</v>
      </c>
      <c r="BD23" s="6">
        <v>497</v>
      </c>
      <c r="BE23" s="28">
        <v>2001</v>
      </c>
      <c r="BF23" s="11">
        <f t="shared" si="14"/>
        <v>4.0261569416498997</v>
      </c>
      <c r="BG23" s="6">
        <v>742</v>
      </c>
      <c r="BH23" s="28">
        <v>2712</v>
      </c>
      <c r="BI23" s="11">
        <f t="shared" si="15"/>
        <v>3.6549865229110514</v>
      </c>
    </row>
    <row r="24" spans="3:61">
      <c r="C24" s="18" t="s">
        <v>108</v>
      </c>
      <c r="D24" s="28" t="s">
        <v>109</v>
      </c>
      <c r="E24" s="10">
        <v>6</v>
      </c>
      <c r="F24" s="10" t="s">
        <v>24</v>
      </c>
      <c r="G24" s="10" t="s">
        <v>89</v>
      </c>
      <c r="H24" s="10">
        <v>32</v>
      </c>
      <c r="I24" s="152">
        <f t="shared" si="0"/>
        <v>697</v>
      </c>
      <c r="J24" s="153">
        <f t="shared" si="1"/>
        <v>2853</v>
      </c>
      <c r="K24" s="160">
        <f t="shared" si="3"/>
        <v>4.0932568149210899</v>
      </c>
      <c r="L24" s="18">
        <f t="shared" si="4"/>
        <v>768</v>
      </c>
      <c r="M24" s="7">
        <f t="shared" si="5"/>
        <v>2907</v>
      </c>
      <c r="N24" s="175">
        <f t="shared" si="6"/>
        <v>3.78515625</v>
      </c>
      <c r="O24" s="7">
        <v>314</v>
      </c>
      <c r="P24" s="7">
        <v>1357</v>
      </c>
      <c r="Q24" s="11">
        <f t="shared" si="7"/>
        <v>4.3216560509554141</v>
      </c>
      <c r="R24" s="6">
        <v>454</v>
      </c>
      <c r="S24" s="28">
        <v>1550</v>
      </c>
      <c r="T24" s="11">
        <f t="shared" si="8"/>
        <v>3.4140969162995596</v>
      </c>
      <c r="W24">
        <f t="shared" si="2"/>
        <v>32</v>
      </c>
      <c r="X24" s="11">
        <v>3.4140969162995596</v>
      </c>
      <c r="AL24" s="7"/>
      <c r="AM24" s="26"/>
      <c r="AN24" s="38"/>
      <c r="AO24" s="33"/>
      <c r="AP24" s="39"/>
      <c r="AQ24" s="11"/>
      <c r="AR24" s="51"/>
      <c r="AS24" s="51"/>
      <c r="AT24" s="57"/>
      <c r="AU24" s="33"/>
      <c r="AV24" s="39"/>
      <c r="AW24" s="11"/>
      <c r="AX24" s="6"/>
      <c r="AY24" s="39"/>
      <c r="AZ24" s="38"/>
      <c r="BA24" s="33">
        <v>70</v>
      </c>
      <c r="BB24" s="39">
        <v>334</v>
      </c>
      <c r="BC24" s="11">
        <f t="shared" si="13"/>
        <v>4.7714285714285714</v>
      </c>
      <c r="BD24" s="135">
        <v>249</v>
      </c>
      <c r="BE24" s="136">
        <v>1043</v>
      </c>
      <c r="BF24" s="11">
        <f t="shared" si="14"/>
        <v>4.188755020080321</v>
      </c>
      <c r="BG24" s="6">
        <v>378</v>
      </c>
      <c r="BH24" s="28">
        <v>1476</v>
      </c>
      <c r="BI24" s="11">
        <f t="shared" si="15"/>
        <v>3.9047619047619047</v>
      </c>
    </row>
    <row r="25" spans="3:61">
      <c r="C25" s="18" t="s">
        <v>39</v>
      </c>
      <c r="D25" s="28" t="s">
        <v>23</v>
      </c>
      <c r="E25" s="26">
        <v>7.5</v>
      </c>
      <c r="F25" s="10" t="s">
        <v>24</v>
      </c>
      <c r="G25" s="10" t="s">
        <v>70</v>
      </c>
      <c r="H25" s="10">
        <v>33</v>
      </c>
      <c r="I25" s="152">
        <f t="shared" si="0"/>
        <v>2179</v>
      </c>
      <c r="J25" s="153">
        <f t="shared" si="1"/>
        <v>9363</v>
      </c>
      <c r="K25" s="160">
        <f t="shared" si="3"/>
        <v>4.296925195043598</v>
      </c>
      <c r="L25" s="18">
        <f t="shared" si="4"/>
        <v>869</v>
      </c>
      <c r="M25" s="7">
        <f t="shared" si="5"/>
        <v>3686</v>
      </c>
      <c r="N25" s="175">
        <f t="shared" si="6"/>
        <v>4.2416570771001147</v>
      </c>
      <c r="O25" s="28">
        <v>372</v>
      </c>
      <c r="P25" s="28">
        <v>1671</v>
      </c>
      <c r="Q25" s="11">
        <f t="shared" si="7"/>
        <v>4.491935483870968</v>
      </c>
      <c r="R25" s="6">
        <v>497</v>
      </c>
      <c r="S25" s="28">
        <v>2015</v>
      </c>
      <c r="T25" s="11">
        <f t="shared" si="8"/>
        <v>4.0543259557344067</v>
      </c>
      <c r="W25">
        <f t="shared" si="2"/>
        <v>33</v>
      </c>
      <c r="X25" s="11">
        <v>4.0543259557344067</v>
      </c>
      <c r="AL25" s="7">
        <v>637</v>
      </c>
      <c r="AM25" s="26">
        <v>2545</v>
      </c>
      <c r="AN25" s="38">
        <f t="shared" si="9"/>
        <v>3.9952904238618525</v>
      </c>
      <c r="AO25" s="33">
        <v>390</v>
      </c>
      <c r="AP25" s="39">
        <v>1684</v>
      </c>
      <c r="AQ25" s="11">
        <f t="shared" si="10"/>
        <v>4.3179487179487177</v>
      </c>
      <c r="AR25" s="51">
        <v>212</v>
      </c>
      <c r="AS25" s="51">
        <v>1005</v>
      </c>
      <c r="AT25" s="57">
        <f t="shared" si="11"/>
        <v>4.7405660377358494</v>
      </c>
      <c r="AU25" s="33">
        <v>112</v>
      </c>
      <c r="AV25" s="39">
        <v>488</v>
      </c>
      <c r="AW25" s="11">
        <f t="shared" si="16"/>
        <v>4.3571428571428568</v>
      </c>
      <c r="AX25" s="6">
        <v>51</v>
      </c>
      <c r="AY25" s="39">
        <v>67</v>
      </c>
      <c r="AZ25" s="38">
        <f t="shared" si="12"/>
        <v>1.3137254901960784</v>
      </c>
      <c r="BA25" s="33">
        <v>105</v>
      </c>
      <c r="BB25" s="39">
        <v>529</v>
      </c>
      <c r="BC25" s="11">
        <f t="shared" si="13"/>
        <v>5.038095238095238</v>
      </c>
      <c r="BD25" s="6">
        <v>296</v>
      </c>
      <c r="BE25" s="7">
        <v>1383</v>
      </c>
      <c r="BF25" s="11">
        <f t="shared" si="14"/>
        <v>4.6722972972972974</v>
      </c>
      <c r="BG25" s="6">
        <v>376</v>
      </c>
      <c r="BH25" s="28">
        <v>1662</v>
      </c>
      <c r="BI25" s="11">
        <f t="shared" si="15"/>
        <v>4.4202127659574471</v>
      </c>
    </row>
    <row r="26" spans="3:61">
      <c r="C26" s="18" t="s">
        <v>38</v>
      </c>
      <c r="D26" s="28" t="s">
        <v>4</v>
      </c>
      <c r="E26" s="10">
        <v>5</v>
      </c>
      <c r="F26" s="10" t="s">
        <v>24</v>
      </c>
      <c r="G26" s="10" t="s">
        <v>145</v>
      </c>
      <c r="H26" s="10">
        <v>26</v>
      </c>
      <c r="I26" s="152">
        <f t="shared" si="0"/>
        <v>1253</v>
      </c>
      <c r="J26" s="153">
        <f t="shared" si="1"/>
        <v>5703</v>
      </c>
      <c r="K26" s="160">
        <f t="shared" si="3"/>
        <v>4.551476456504389</v>
      </c>
      <c r="L26" s="18">
        <f t="shared" si="4"/>
        <v>535</v>
      </c>
      <c r="M26" s="7">
        <f t="shared" si="5"/>
        <v>2424</v>
      </c>
      <c r="N26" s="175">
        <f t="shared" si="6"/>
        <v>4.5308411214953273</v>
      </c>
      <c r="O26" s="28">
        <v>234</v>
      </c>
      <c r="P26" s="28">
        <v>1132</v>
      </c>
      <c r="Q26" s="11">
        <f t="shared" si="7"/>
        <v>4.8376068376068373</v>
      </c>
      <c r="R26" s="6">
        <v>301</v>
      </c>
      <c r="S26" s="28">
        <v>1292</v>
      </c>
      <c r="T26" s="11">
        <f t="shared" si="8"/>
        <v>4.2923588039867111</v>
      </c>
      <c r="W26">
        <f t="shared" si="2"/>
        <v>26</v>
      </c>
      <c r="X26" s="11">
        <v>4.2923588039867111</v>
      </c>
      <c r="AL26" s="7">
        <v>331</v>
      </c>
      <c r="AM26" s="26">
        <v>1332</v>
      </c>
      <c r="AN26" s="38">
        <f t="shared" si="9"/>
        <v>4.02416918429003</v>
      </c>
      <c r="AO26" s="33">
        <v>233</v>
      </c>
      <c r="AP26" s="39">
        <v>1027</v>
      </c>
      <c r="AQ26" s="11">
        <f t="shared" si="10"/>
        <v>4.407725321888412</v>
      </c>
      <c r="AR26" s="51">
        <v>119</v>
      </c>
      <c r="AS26" s="51">
        <v>602</v>
      </c>
      <c r="AT26" s="57">
        <f t="shared" si="11"/>
        <v>5.0588235294117645</v>
      </c>
      <c r="AU26" s="33">
        <v>75</v>
      </c>
      <c r="AV26" s="39">
        <v>360</v>
      </c>
      <c r="AW26" s="11">
        <f t="shared" si="16"/>
        <v>4.8</v>
      </c>
      <c r="AX26" s="6">
        <v>32</v>
      </c>
      <c r="AY26" s="39">
        <v>144</v>
      </c>
      <c r="AZ26" s="38">
        <f t="shared" si="12"/>
        <v>4.5</v>
      </c>
      <c r="BA26" s="33">
        <v>41</v>
      </c>
      <c r="BB26" s="39">
        <v>195</v>
      </c>
      <c r="BC26" s="11">
        <f t="shared" si="13"/>
        <v>4.7560975609756095</v>
      </c>
      <c r="BD26" s="6">
        <v>156</v>
      </c>
      <c r="BE26" s="7">
        <v>823</v>
      </c>
      <c r="BF26" s="11">
        <f t="shared" si="14"/>
        <v>5.2756410256410255</v>
      </c>
      <c r="BG26" s="6">
        <v>266</v>
      </c>
      <c r="BH26" s="28">
        <v>1220</v>
      </c>
      <c r="BI26" s="11">
        <f t="shared" si="15"/>
        <v>4.5864661654135341</v>
      </c>
    </row>
    <row r="27" spans="3:61">
      <c r="C27" s="18" t="s">
        <v>54</v>
      </c>
      <c r="D27" s="28" t="s">
        <v>23</v>
      </c>
      <c r="E27" s="10">
        <v>7.5</v>
      </c>
      <c r="F27" s="10" t="s">
        <v>48</v>
      </c>
      <c r="G27" s="10" t="s">
        <v>72</v>
      </c>
      <c r="H27" s="10">
        <v>31</v>
      </c>
      <c r="I27" s="152">
        <f t="shared" si="0"/>
        <v>2739</v>
      </c>
      <c r="J27" s="153">
        <f t="shared" si="1"/>
        <v>11653</v>
      </c>
      <c r="K27" s="160">
        <f t="shared" si="3"/>
        <v>4.2544724351953267</v>
      </c>
      <c r="L27" s="18">
        <f t="shared" si="4"/>
        <v>1290</v>
      </c>
      <c r="M27" s="7">
        <f t="shared" si="5"/>
        <v>5416</v>
      </c>
      <c r="N27" s="175">
        <f t="shared" si="6"/>
        <v>4.1984496124031008</v>
      </c>
      <c r="O27" s="7">
        <v>568</v>
      </c>
      <c r="P27" s="28">
        <v>2590</v>
      </c>
      <c r="Q27" s="11">
        <f t="shared" si="7"/>
        <v>4.5598591549295771</v>
      </c>
      <c r="R27" s="6">
        <v>722</v>
      </c>
      <c r="S27" s="28">
        <v>2826</v>
      </c>
      <c r="T27" s="11">
        <f t="shared" si="8"/>
        <v>3.9141274238227148</v>
      </c>
      <c r="W27">
        <v>31</v>
      </c>
      <c r="X27" s="11">
        <v>3.9141274238227148</v>
      </c>
      <c r="AL27" s="7">
        <v>802</v>
      </c>
      <c r="AM27" s="26">
        <v>3072</v>
      </c>
      <c r="AN27" s="38">
        <f t="shared" si="9"/>
        <v>3.8304239401496258</v>
      </c>
      <c r="AO27" s="33">
        <v>537</v>
      </c>
      <c r="AP27" s="39">
        <v>2263</v>
      </c>
      <c r="AQ27" s="11">
        <f t="shared" si="10"/>
        <v>4.2141527001862196</v>
      </c>
      <c r="AR27" s="51">
        <v>281</v>
      </c>
      <c r="AS27" s="51">
        <v>1291</v>
      </c>
      <c r="AT27" s="57">
        <f t="shared" si="11"/>
        <v>4.5943060498220643</v>
      </c>
      <c r="AU27" s="33"/>
      <c r="AV27" s="39"/>
      <c r="AW27" s="11" t="e">
        <f t="shared" si="16"/>
        <v>#DIV/0!</v>
      </c>
      <c r="AX27" s="6">
        <v>69</v>
      </c>
      <c r="AY27" s="39">
        <v>344</v>
      </c>
      <c r="AZ27" s="38">
        <f t="shared" si="12"/>
        <v>4.9855072463768115</v>
      </c>
      <c r="BA27" s="33">
        <v>112</v>
      </c>
      <c r="BB27" s="39">
        <v>569</v>
      </c>
      <c r="BC27" s="11">
        <f t="shared" si="13"/>
        <v>5.0803571428571432</v>
      </c>
      <c r="BD27" s="6">
        <v>361</v>
      </c>
      <c r="BE27" s="7">
        <v>1668</v>
      </c>
      <c r="BF27" s="11">
        <f t="shared" si="14"/>
        <v>4.620498614958449</v>
      </c>
      <c r="BG27" s="6">
        <v>577</v>
      </c>
      <c r="BH27" s="28">
        <v>2446</v>
      </c>
      <c r="BI27" s="11">
        <f t="shared" si="15"/>
        <v>4.239168110918544</v>
      </c>
    </row>
    <row r="28" spans="3:61">
      <c r="C28" s="18" t="s">
        <v>55</v>
      </c>
      <c r="D28" s="28" t="s">
        <v>57</v>
      </c>
      <c r="E28" s="36" t="s">
        <v>60</v>
      </c>
      <c r="F28" s="10" t="s">
        <v>15</v>
      </c>
      <c r="G28" s="10" t="s">
        <v>72</v>
      </c>
      <c r="H28" s="10">
        <v>31</v>
      </c>
      <c r="I28" s="152">
        <f t="shared" si="0"/>
        <v>6088</v>
      </c>
      <c r="J28" s="153">
        <f t="shared" si="1"/>
        <v>27692</v>
      </c>
      <c r="K28" s="160">
        <f t="shared" si="3"/>
        <v>4.5486202365308808</v>
      </c>
      <c r="L28" s="18">
        <f t="shared" si="4"/>
        <v>1084</v>
      </c>
      <c r="M28" s="7">
        <f t="shared" si="5"/>
        <v>4681</v>
      </c>
      <c r="N28" s="175">
        <f t="shared" si="6"/>
        <v>4.3182656826568264</v>
      </c>
      <c r="O28" s="28">
        <v>1084</v>
      </c>
      <c r="P28" s="28">
        <v>4681</v>
      </c>
      <c r="Q28" s="11">
        <f t="shared" si="7"/>
        <v>4.3182656826568264</v>
      </c>
      <c r="R28" s="6"/>
      <c r="S28" s="7"/>
      <c r="T28" s="11" t="e">
        <f t="shared" si="8"/>
        <v>#DIV/0!</v>
      </c>
      <c r="X28" s="11"/>
      <c r="AL28" s="7">
        <v>1458</v>
      </c>
      <c r="AM28" s="26">
        <v>5560</v>
      </c>
      <c r="AN28" s="38">
        <f t="shared" si="9"/>
        <v>3.8134430727023321</v>
      </c>
      <c r="AO28" s="33">
        <v>922</v>
      </c>
      <c r="AP28" s="39">
        <v>4134</v>
      </c>
      <c r="AQ28" s="11">
        <f t="shared" si="10"/>
        <v>4.4837310195227769</v>
      </c>
      <c r="AR28" s="51">
        <v>629</v>
      </c>
      <c r="AS28" s="51">
        <v>3126</v>
      </c>
      <c r="AT28" s="57">
        <f t="shared" si="11"/>
        <v>4.9697933227344988</v>
      </c>
      <c r="AU28" s="33">
        <v>453</v>
      </c>
      <c r="AV28" s="39">
        <v>1982</v>
      </c>
      <c r="AW28" s="11">
        <f t="shared" si="16"/>
        <v>4.3752759381898452</v>
      </c>
      <c r="AX28" s="6">
        <v>461</v>
      </c>
      <c r="AY28" s="39">
        <v>2483</v>
      </c>
      <c r="AZ28" s="38">
        <f t="shared" si="12"/>
        <v>5.3861171366594363</v>
      </c>
      <c r="BA28" s="33">
        <v>272</v>
      </c>
      <c r="BB28" s="39">
        <v>1782</v>
      </c>
      <c r="BC28" s="11">
        <f t="shared" si="13"/>
        <v>6.5514705882352944</v>
      </c>
      <c r="BD28" s="6">
        <v>766</v>
      </c>
      <c r="BE28" s="28">
        <v>3912</v>
      </c>
      <c r="BF28" s="11">
        <f t="shared" si="14"/>
        <v>5.1070496083550916</v>
      </c>
      <c r="BG28" s="6">
        <v>1127</v>
      </c>
      <c r="BH28" s="28">
        <v>4713</v>
      </c>
      <c r="BI28" s="11">
        <f t="shared" si="15"/>
        <v>4.1818988464951197</v>
      </c>
    </row>
    <row r="29" spans="3:61">
      <c r="C29" s="37" t="s">
        <v>61</v>
      </c>
      <c r="D29" s="28" t="s">
        <v>33</v>
      </c>
      <c r="E29" s="26">
        <v>8</v>
      </c>
      <c r="F29" s="26" t="s">
        <v>48</v>
      </c>
      <c r="G29" s="26" t="s">
        <v>71</v>
      </c>
      <c r="H29" s="26">
        <v>39</v>
      </c>
      <c r="I29" s="152">
        <f t="shared" si="0"/>
        <v>2308</v>
      </c>
      <c r="J29" s="153">
        <f t="shared" si="1"/>
        <v>9509</v>
      </c>
      <c r="K29" s="160">
        <f t="shared" si="3"/>
        <v>4.1200173310225301</v>
      </c>
      <c r="L29" s="18">
        <f t="shared" si="4"/>
        <v>1216</v>
      </c>
      <c r="M29" s="7">
        <f t="shared" si="5"/>
        <v>4655</v>
      </c>
      <c r="N29" s="175">
        <f t="shared" si="6"/>
        <v>3.828125</v>
      </c>
      <c r="O29" s="28">
        <v>485</v>
      </c>
      <c r="P29" s="28">
        <v>2060</v>
      </c>
      <c r="Q29" s="11">
        <f t="shared" si="7"/>
        <v>4.2474226804123711</v>
      </c>
      <c r="R29" s="6">
        <v>731</v>
      </c>
      <c r="S29" s="28">
        <v>2595</v>
      </c>
      <c r="T29" s="11">
        <f t="shared" si="8"/>
        <v>3.5499316005471955</v>
      </c>
      <c r="W29">
        <f t="shared" si="2"/>
        <v>39</v>
      </c>
      <c r="X29" s="11">
        <v>3.5499316005471955</v>
      </c>
      <c r="AL29" s="7">
        <v>609</v>
      </c>
      <c r="AM29" s="26">
        <v>2288</v>
      </c>
      <c r="AN29" s="38">
        <f t="shared" si="9"/>
        <v>3.7569786535303775</v>
      </c>
      <c r="AO29" s="33">
        <v>450</v>
      </c>
      <c r="AP29" s="39">
        <v>1822</v>
      </c>
      <c r="AQ29" s="11">
        <f t="shared" si="10"/>
        <v>4.0488888888888885</v>
      </c>
      <c r="AR29" s="51">
        <v>282</v>
      </c>
      <c r="AS29" s="51">
        <v>1325</v>
      </c>
      <c r="AT29" s="57">
        <f t="shared" si="11"/>
        <v>4.6985815602836878</v>
      </c>
      <c r="AU29" s="33">
        <v>69</v>
      </c>
      <c r="AV29" s="39">
        <v>307</v>
      </c>
      <c r="AW29" s="11">
        <f t="shared" si="16"/>
        <v>4.4492753623188408</v>
      </c>
      <c r="AX29" s="6">
        <v>90</v>
      </c>
      <c r="AY29" s="39">
        <v>328</v>
      </c>
      <c r="AZ29" s="38">
        <f t="shared" si="12"/>
        <v>3.6444444444444444</v>
      </c>
      <c r="BA29" s="33">
        <v>52</v>
      </c>
      <c r="BB29" s="39">
        <v>266</v>
      </c>
      <c r="BC29" s="11">
        <f t="shared" si="13"/>
        <v>5.115384615384615</v>
      </c>
      <c r="BD29" s="6">
        <v>293</v>
      </c>
      <c r="BE29" s="7">
        <v>1270</v>
      </c>
      <c r="BF29" s="11">
        <f t="shared" si="14"/>
        <v>4.3344709897610922</v>
      </c>
      <c r="BG29" s="6">
        <v>463</v>
      </c>
      <c r="BH29" s="28">
        <v>1903</v>
      </c>
      <c r="BI29" s="11">
        <f t="shared" si="15"/>
        <v>4.1101511879049673</v>
      </c>
    </row>
    <row r="30" spans="3:61">
      <c r="C30" s="18" t="s">
        <v>78</v>
      </c>
      <c r="D30" s="28" t="s">
        <v>79</v>
      </c>
      <c r="E30" s="10">
        <v>5.0999999999999996</v>
      </c>
      <c r="F30" s="10" t="s">
        <v>15</v>
      </c>
      <c r="G30" s="10" t="s">
        <v>76</v>
      </c>
      <c r="H30" s="10">
        <v>35</v>
      </c>
      <c r="I30" s="152">
        <f t="shared" si="0"/>
        <v>1819</v>
      </c>
      <c r="J30" s="153">
        <f t="shared" si="1"/>
        <v>8020</v>
      </c>
      <c r="K30" s="160">
        <f t="shared" si="3"/>
        <v>4.4090159428257287</v>
      </c>
      <c r="L30" s="18">
        <f t="shared" si="4"/>
        <v>733</v>
      </c>
      <c r="M30" s="7">
        <f t="shared" si="5"/>
        <v>3331</v>
      </c>
      <c r="N30" s="175">
        <f t="shared" si="6"/>
        <v>4.5443383356070939</v>
      </c>
      <c r="O30" s="7">
        <v>305</v>
      </c>
      <c r="P30" s="7">
        <v>1526</v>
      </c>
      <c r="Q30" s="11">
        <f t="shared" si="7"/>
        <v>5.0032786885245901</v>
      </c>
      <c r="R30" s="6">
        <v>428</v>
      </c>
      <c r="S30" s="28">
        <v>1805</v>
      </c>
      <c r="T30" s="11">
        <f t="shared" si="8"/>
        <v>4.2172897196261685</v>
      </c>
      <c r="W30">
        <f t="shared" si="2"/>
        <v>35</v>
      </c>
      <c r="X30" s="11">
        <v>4.2172897196261685</v>
      </c>
      <c r="AL30" s="7">
        <v>497</v>
      </c>
      <c r="AM30" s="26">
        <v>1959</v>
      </c>
      <c r="AN30" s="38">
        <f t="shared" si="9"/>
        <v>3.9416498993963782</v>
      </c>
      <c r="AO30" s="33">
        <v>339</v>
      </c>
      <c r="AP30" s="39">
        <v>1419</v>
      </c>
      <c r="AQ30" s="11">
        <f t="shared" si="10"/>
        <v>4.1858407079646014</v>
      </c>
      <c r="AR30" s="51">
        <v>197</v>
      </c>
      <c r="AS30" s="51">
        <v>900</v>
      </c>
      <c r="AT30" s="57">
        <f t="shared" si="11"/>
        <v>4.5685279187817258</v>
      </c>
      <c r="AU30" s="33">
        <v>156</v>
      </c>
      <c r="AV30" s="39">
        <v>692</v>
      </c>
      <c r="AW30" s="11">
        <f t="shared" si="16"/>
        <v>4.4358974358974361</v>
      </c>
      <c r="AX30" s="6">
        <v>57</v>
      </c>
      <c r="AY30" s="39">
        <v>280</v>
      </c>
      <c r="AZ30" s="38">
        <f t="shared" si="12"/>
        <v>4.9122807017543861</v>
      </c>
      <c r="BA30" s="33">
        <v>30</v>
      </c>
      <c r="BB30" s="39">
        <v>170</v>
      </c>
      <c r="BC30" s="11">
        <f t="shared" si="13"/>
        <v>5.666666666666667</v>
      </c>
      <c r="BD30" s="6">
        <v>208</v>
      </c>
      <c r="BE30" s="7">
        <v>996</v>
      </c>
      <c r="BF30" s="11">
        <f t="shared" si="14"/>
        <v>4.7884615384615383</v>
      </c>
      <c r="BG30" s="6">
        <v>335</v>
      </c>
      <c r="BH30" s="28">
        <v>1604</v>
      </c>
      <c r="BI30" s="11">
        <f t="shared" si="15"/>
        <v>4.7880597014925375</v>
      </c>
    </row>
    <row r="31" spans="3:61">
      <c r="C31" s="18" t="s">
        <v>81</v>
      </c>
      <c r="D31" s="28" t="s">
        <v>82</v>
      </c>
      <c r="E31" s="10">
        <v>7</v>
      </c>
      <c r="F31" s="10" t="s">
        <v>24</v>
      </c>
      <c r="G31" s="10" t="s">
        <v>83</v>
      </c>
      <c r="H31" s="10">
        <v>30</v>
      </c>
      <c r="I31" s="137">
        <f t="shared" si="0"/>
        <v>1293</v>
      </c>
      <c r="J31" s="138">
        <f t="shared" si="1"/>
        <v>5173</v>
      </c>
      <c r="K31" s="161">
        <f t="shared" si="3"/>
        <v>4.0007733952049493</v>
      </c>
      <c r="L31" s="18">
        <f t="shared" si="4"/>
        <v>749</v>
      </c>
      <c r="M31" s="7">
        <f t="shared" si="5"/>
        <v>2868</v>
      </c>
      <c r="N31" s="175">
        <f t="shared" si="6"/>
        <v>3.8291054739652872</v>
      </c>
      <c r="O31" s="7">
        <v>336</v>
      </c>
      <c r="P31" s="7">
        <v>1394</v>
      </c>
      <c r="Q31" s="11">
        <f t="shared" si="7"/>
        <v>4.1488095238095237</v>
      </c>
      <c r="R31" s="6">
        <v>413</v>
      </c>
      <c r="S31" s="28">
        <v>1474</v>
      </c>
      <c r="T31" s="11">
        <f t="shared" si="8"/>
        <v>3.5690072639225181</v>
      </c>
      <c r="W31">
        <f t="shared" si="2"/>
        <v>30</v>
      </c>
      <c r="X31" s="11">
        <v>3.5690072639225181</v>
      </c>
      <c r="AL31" s="7"/>
      <c r="AM31" s="26"/>
      <c r="AN31" s="38"/>
      <c r="AO31" s="33">
        <v>258</v>
      </c>
      <c r="AP31" s="39">
        <v>1057</v>
      </c>
      <c r="AQ31" s="11">
        <f t="shared" si="10"/>
        <v>4.0968992248062017</v>
      </c>
      <c r="AR31" s="51">
        <v>175</v>
      </c>
      <c r="AS31" s="51">
        <v>828</v>
      </c>
      <c r="AT31" s="57">
        <f t="shared" si="11"/>
        <v>4.7314285714285713</v>
      </c>
      <c r="AU31" s="33">
        <v>99</v>
      </c>
      <c r="AV31" s="39">
        <v>429</v>
      </c>
      <c r="AW31" s="11">
        <f t="shared" si="16"/>
        <v>4.333333333333333</v>
      </c>
      <c r="AX31" s="6">
        <v>91</v>
      </c>
      <c r="AY31" s="39">
        <v>175</v>
      </c>
      <c r="AZ31" s="38">
        <f t="shared" si="12"/>
        <v>1.9230769230769231</v>
      </c>
      <c r="BA31" s="33">
        <v>94</v>
      </c>
      <c r="BB31" s="39">
        <v>396</v>
      </c>
      <c r="BC31" s="11">
        <f t="shared" si="13"/>
        <v>4.2127659574468082</v>
      </c>
      <c r="BD31" s="6">
        <v>217</v>
      </c>
      <c r="BE31" s="28">
        <v>912</v>
      </c>
      <c r="BF31" s="11">
        <f t="shared" si="14"/>
        <v>4.2027649769585249</v>
      </c>
      <c r="BG31" s="6">
        <v>359</v>
      </c>
      <c r="BH31" s="28">
        <v>1376</v>
      </c>
      <c r="BI31" s="11">
        <f t="shared" si="15"/>
        <v>3.8328690807799441</v>
      </c>
    </row>
    <row r="32" spans="3:61">
      <c r="C32" s="18" t="s">
        <v>84</v>
      </c>
      <c r="D32" s="28" t="s">
        <v>33</v>
      </c>
      <c r="E32" s="10">
        <v>8</v>
      </c>
      <c r="F32" s="10" t="s">
        <v>48</v>
      </c>
      <c r="G32" s="10" t="s">
        <v>85</v>
      </c>
      <c r="H32" s="10">
        <v>29</v>
      </c>
      <c r="I32" s="137">
        <f t="shared" si="0"/>
        <v>1406</v>
      </c>
      <c r="J32" s="138">
        <f t="shared" si="1"/>
        <v>5995</v>
      </c>
      <c r="K32" s="161">
        <f t="shared" si="3"/>
        <v>4.2638691322901847</v>
      </c>
      <c r="L32" s="18">
        <f t="shared" si="4"/>
        <v>835</v>
      </c>
      <c r="M32" s="7">
        <f t="shared" si="5"/>
        <v>3562</v>
      </c>
      <c r="N32" s="175">
        <f t="shared" si="6"/>
        <v>4.2658682634730543</v>
      </c>
      <c r="O32" s="7">
        <v>379</v>
      </c>
      <c r="P32" s="7">
        <v>1749</v>
      </c>
      <c r="Q32" s="11">
        <f t="shared" si="7"/>
        <v>4.6147757255936677</v>
      </c>
      <c r="R32" s="6">
        <v>456</v>
      </c>
      <c r="S32" s="28">
        <v>1813</v>
      </c>
      <c r="T32" s="11">
        <f t="shared" si="8"/>
        <v>3.9758771929824563</v>
      </c>
      <c r="W32">
        <f t="shared" si="2"/>
        <v>29</v>
      </c>
      <c r="X32" s="11">
        <v>3.9758771929824563</v>
      </c>
      <c r="AL32" s="7"/>
      <c r="AM32" s="26"/>
      <c r="AN32" s="38"/>
      <c r="AO32" s="33">
        <v>384</v>
      </c>
      <c r="AP32" s="39">
        <v>1640</v>
      </c>
      <c r="AQ32" s="11">
        <f t="shared" si="10"/>
        <v>4.270833333333333</v>
      </c>
      <c r="AR32" s="51">
        <v>175</v>
      </c>
      <c r="AS32" s="51">
        <v>768</v>
      </c>
      <c r="AT32" s="57">
        <f t="shared" si="11"/>
        <v>4.3885714285714288</v>
      </c>
      <c r="AU32" s="33">
        <v>66</v>
      </c>
      <c r="AV32" s="39">
        <v>177</v>
      </c>
      <c r="AW32" s="11">
        <f t="shared" si="16"/>
        <v>2.6818181818181817</v>
      </c>
      <c r="AX32" s="6">
        <v>27</v>
      </c>
      <c r="AY32" s="39">
        <v>94</v>
      </c>
      <c r="AZ32" s="38">
        <f t="shared" si="12"/>
        <v>3.4814814814814814</v>
      </c>
      <c r="BA32" s="33">
        <v>88</v>
      </c>
      <c r="BB32" s="39">
        <v>382</v>
      </c>
      <c r="BC32" s="11">
        <f t="shared" si="13"/>
        <v>4.3409090909090908</v>
      </c>
      <c r="BD32" s="6">
        <v>239</v>
      </c>
      <c r="BE32" s="7">
        <v>1091</v>
      </c>
      <c r="BF32" s="11">
        <f t="shared" si="14"/>
        <v>4.5648535564853558</v>
      </c>
      <c r="BG32" s="6">
        <v>427</v>
      </c>
      <c r="BH32" s="28">
        <v>1843</v>
      </c>
      <c r="BI32" s="11">
        <f t="shared" si="15"/>
        <v>4.3161592505854802</v>
      </c>
    </row>
    <row r="33" spans="3:61">
      <c r="C33" s="18" t="s">
        <v>90</v>
      </c>
      <c r="D33" s="28" t="s">
        <v>58</v>
      </c>
      <c r="E33" s="10">
        <v>5</v>
      </c>
      <c r="F33" s="10" t="s">
        <v>24</v>
      </c>
      <c r="G33" s="10" t="s">
        <v>85</v>
      </c>
      <c r="H33" s="10">
        <v>29</v>
      </c>
      <c r="I33" s="137">
        <f t="shared" si="0"/>
        <v>1643</v>
      </c>
      <c r="J33" s="138">
        <f t="shared" si="1"/>
        <v>7892</v>
      </c>
      <c r="K33" s="161">
        <f t="shared" si="3"/>
        <v>4.803408399269629</v>
      </c>
      <c r="L33" s="18">
        <f t="shared" si="4"/>
        <v>968</v>
      </c>
      <c r="M33" s="7">
        <f t="shared" si="5"/>
        <v>4213</v>
      </c>
      <c r="N33" s="175">
        <f t="shared" si="6"/>
        <v>4.3522727272727275</v>
      </c>
      <c r="O33" s="28">
        <v>409</v>
      </c>
      <c r="P33" s="28">
        <v>2005</v>
      </c>
      <c r="Q33" s="11">
        <f t="shared" si="7"/>
        <v>4.902200488997555</v>
      </c>
      <c r="R33" s="6">
        <v>559</v>
      </c>
      <c r="S33" s="28">
        <v>2208</v>
      </c>
      <c r="T33" s="11">
        <f t="shared" si="8"/>
        <v>3.9499105545617175</v>
      </c>
      <c r="W33">
        <f t="shared" si="2"/>
        <v>29</v>
      </c>
      <c r="X33" s="11">
        <v>3.9499105545617175</v>
      </c>
      <c r="AL33" s="7"/>
      <c r="AM33" s="26"/>
      <c r="AN33" s="38"/>
      <c r="AO33" s="33"/>
      <c r="AP33" s="39"/>
      <c r="AQ33" s="11"/>
      <c r="AR33" s="51">
        <v>300</v>
      </c>
      <c r="AS33" s="51">
        <v>1614</v>
      </c>
      <c r="AT33" s="57">
        <f t="shared" si="11"/>
        <v>5.38</v>
      </c>
      <c r="AU33" s="33">
        <v>217</v>
      </c>
      <c r="AV33" s="39">
        <v>1104</v>
      </c>
      <c r="AW33" s="11">
        <f t="shared" si="16"/>
        <v>5.0875576036866361</v>
      </c>
      <c r="AX33" s="6">
        <v>189</v>
      </c>
      <c r="AY33" s="39">
        <v>685</v>
      </c>
      <c r="AZ33" s="38">
        <f t="shared" si="12"/>
        <v>3.6243386243386242</v>
      </c>
      <c r="BA33" s="33">
        <v>116</v>
      </c>
      <c r="BB33" s="39">
        <v>641</v>
      </c>
      <c r="BC33" s="11">
        <f t="shared" si="13"/>
        <v>5.5258620689655169</v>
      </c>
      <c r="BD33" s="6">
        <v>306</v>
      </c>
      <c r="BE33" s="28">
        <v>1600</v>
      </c>
      <c r="BF33" s="11">
        <f t="shared" si="14"/>
        <v>5.2287581699346406</v>
      </c>
      <c r="BG33" s="6">
        <v>515</v>
      </c>
      <c r="BH33" s="28">
        <v>2248</v>
      </c>
      <c r="BI33" s="11">
        <f t="shared" si="15"/>
        <v>4.36504854368932</v>
      </c>
    </row>
    <row r="34" spans="3:61">
      <c r="C34" s="18" t="s">
        <v>95</v>
      </c>
      <c r="D34" s="28" t="s">
        <v>58</v>
      </c>
      <c r="E34" s="10">
        <v>5</v>
      </c>
      <c r="F34" s="10" t="s">
        <v>24</v>
      </c>
      <c r="G34" s="10" t="s">
        <v>83</v>
      </c>
      <c r="H34" s="10">
        <v>30</v>
      </c>
      <c r="I34" s="137">
        <f t="shared" si="0"/>
        <v>755</v>
      </c>
      <c r="J34" s="138">
        <f t="shared" si="1"/>
        <v>2990</v>
      </c>
      <c r="K34" s="161">
        <f t="shared" si="3"/>
        <v>3.9602649006622515</v>
      </c>
      <c r="L34" s="18">
        <f t="shared" si="4"/>
        <v>696</v>
      </c>
      <c r="M34" s="7">
        <f t="shared" si="5"/>
        <v>2687</v>
      </c>
      <c r="N34" s="175">
        <f t="shared" si="6"/>
        <v>3.860632183908046</v>
      </c>
      <c r="O34" s="7">
        <v>316</v>
      </c>
      <c r="P34" s="7">
        <v>1340</v>
      </c>
      <c r="Q34" s="11">
        <f t="shared" si="7"/>
        <v>4.2405063291139244</v>
      </c>
      <c r="R34" s="6">
        <v>380</v>
      </c>
      <c r="S34" s="28">
        <v>1347</v>
      </c>
      <c r="T34" s="11">
        <f t="shared" si="8"/>
        <v>3.5447368421052632</v>
      </c>
      <c r="W34">
        <f t="shared" si="2"/>
        <v>30</v>
      </c>
      <c r="X34" s="11">
        <v>3.5447368421052632</v>
      </c>
      <c r="AL34" s="7"/>
      <c r="AM34" s="26"/>
      <c r="AN34" s="38"/>
      <c r="AO34" s="33">
        <v>92</v>
      </c>
      <c r="AP34" s="39">
        <v>361</v>
      </c>
      <c r="AQ34" s="11">
        <f t="shared" si="10"/>
        <v>3.9239130434782608</v>
      </c>
      <c r="AR34" s="51">
        <v>137</v>
      </c>
      <c r="AS34" s="51">
        <v>507</v>
      </c>
      <c r="AT34" s="57">
        <f t="shared" si="11"/>
        <v>3.7007299270072993</v>
      </c>
      <c r="AU34" s="33">
        <v>44</v>
      </c>
      <c r="AV34" s="39">
        <v>161</v>
      </c>
      <c r="AW34" s="11">
        <f t="shared" si="16"/>
        <v>3.6590909090909092</v>
      </c>
      <c r="AX34" s="6">
        <v>12</v>
      </c>
      <c r="AY34" s="39">
        <v>38</v>
      </c>
      <c r="AZ34" s="38">
        <f t="shared" si="12"/>
        <v>3.1666666666666665</v>
      </c>
      <c r="BA34" s="33">
        <v>30</v>
      </c>
      <c r="BB34" s="39">
        <v>89</v>
      </c>
      <c r="BC34" s="11">
        <f t="shared" si="13"/>
        <v>2.9666666666666668</v>
      </c>
      <c r="BD34" s="6">
        <v>148</v>
      </c>
      <c r="BE34" s="28">
        <v>688</v>
      </c>
      <c r="BF34" s="11">
        <f t="shared" si="14"/>
        <v>4.6486486486486482</v>
      </c>
      <c r="BG34" s="6">
        <v>292</v>
      </c>
      <c r="BH34" s="28">
        <v>1146</v>
      </c>
      <c r="BI34" s="11">
        <f t="shared" si="15"/>
        <v>3.9246575342465753</v>
      </c>
    </row>
    <row r="35" spans="3:61">
      <c r="C35" s="18" t="s">
        <v>100</v>
      </c>
      <c r="D35" s="28" t="s">
        <v>33</v>
      </c>
      <c r="E35" s="10">
        <v>11.2</v>
      </c>
      <c r="F35" s="10" t="s">
        <v>48</v>
      </c>
      <c r="G35" s="10" t="s">
        <v>89</v>
      </c>
      <c r="H35" s="10">
        <v>32</v>
      </c>
      <c r="I35" s="137">
        <f t="shared" si="0"/>
        <v>1108</v>
      </c>
      <c r="J35" s="138">
        <f t="shared" si="1"/>
        <v>4243</v>
      </c>
      <c r="K35" s="161">
        <f t="shared" si="3"/>
        <v>3.8294223826714799</v>
      </c>
      <c r="L35" s="18">
        <f t="shared" si="4"/>
        <v>1197</v>
      </c>
      <c r="M35" s="7">
        <f t="shared" si="5"/>
        <v>3958</v>
      </c>
      <c r="N35" s="175">
        <f t="shared" si="6"/>
        <v>3.3065998329156225</v>
      </c>
      <c r="O35" s="28">
        <v>491</v>
      </c>
      <c r="P35" s="28">
        <v>1817</v>
      </c>
      <c r="Q35" s="11">
        <f t="shared" si="7"/>
        <v>3.7006109979633401</v>
      </c>
      <c r="R35" s="6">
        <v>706</v>
      </c>
      <c r="S35" s="28">
        <v>2141</v>
      </c>
      <c r="T35" s="11">
        <f t="shared" si="8"/>
        <v>3.0325779036827196</v>
      </c>
      <c r="W35">
        <f t="shared" si="2"/>
        <v>32</v>
      </c>
      <c r="X35" s="11">
        <v>3.0325779036827196</v>
      </c>
      <c r="AL35" s="7"/>
      <c r="AM35" s="26"/>
      <c r="AN35" s="38"/>
      <c r="AO35" s="33"/>
      <c r="AP35" s="39"/>
      <c r="AQ35" s="11"/>
      <c r="AR35" s="51"/>
      <c r="AS35" s="51"/>
      <c r="AT35" s="57"/>
      <c r="AU35" s="33"/>
      <c r="AV35" s="39"/>
      <c r="AW35" s="11"/>
      <c r="AX35" s="6">
        <v>58</v>
      </c>
      <c r="AY35" s="39">
        <v>228</v>
      </c>
      <c r="AZ35" s="38">
        <f t="shared" si="12"/>
        <v>3.9310344827586206</v>
      </c>
      <c r="BA35" s="33">
        <v>133</v>
      </c>
      <c r="BB35" s="39">
        <v>578</v>
      </c>
      <c r="BC35" s="11">
        <f t="shared" si="13"/>
        <v>4.3458646616541357</v>
      </c>
      <c r="BD35" s="6">
        <v>381</v>
      </c>
      <c r="BE35" s="7">
        <v>1515</v>
      </c>
      <c r="BF35" s="11">
        <f t="shared" si="14"/>
        <v>3.9763779527559056</v>
      </c>
      <c r="BG35" s="6">
        <v>536</v>
      </c>
      <c r="BH35" s="28">
        <v>1922</v>
      </c>
      <c r="BI35" s="11">
        <f t="shared" si="15"/>
        <v>3.5858208955223883</v>
      </c>
    </row>
    <row r="36" spans="3:61">
      <c r="C36" s="18" t="s">
        <v>156</v>
      </c>
      <c r="D36" s="28" t="s">
        <v>4</v>
      </c>
      <c r="E36" s="10">
        <v>5</v>
      </c>
      <c r="F36" s="10" t="s">
        <v>24</v>
      </c>
      <c r="G36" s="10" t="s">
        <v>140</v>
      </c>
      <c r="H36" s="10">
        <v>36</v>
      </c>
      <c r="I36" s="137">
        <f t="shared" si="0"/>
        <v>449</v>
      </c>
      <c r="J36" s="138">
        <f t="shared" si="1"/>
        <v>1653</v>
      </c>
      <c r="K36" s="161">
        <f t="shared" si="3"/>
        <v>3.6815144766146992</v>
      </c>
      <c r="L36" s="18">
        <f t="shared" si="4"/>
        <v>466</v>
      </c>
      <c r="M36" s="7">
        <f t="shared" si="5"/>
        <v>1644</v>
      </c>
      <c r="N36" s="175">
        <f t="shared" si="6"/>
        <v>3.5278969957081543</v>
      </c>
      <c r="O36" s="7">
        <v>249</v>
      </c>
      <c r="P36" s="7">
        <v>924</v>
      </c>
      <c r="Q36" s="11">
        <f t="shared" si="7"/>
        <v>3.7108433734939759</v>
      </c>
      <c r="R36" s="6">
        <v>217</v>
      </c>
      <c r="S36" s="28">
        <v>720</v>
      </c>
      <c r="T36" s="11">
        <f t="shared" si="8"/>
        <v>3.3179723502304146</v>
      </c>
      <c r="W36">
        <f t="shared" si="2"/>
        <v>36</v>
      </c>
      <c r="X36" s="11">
        <v>3.3179723502304146</v>
      </c>
      <c r="AL36" s="7"/>
      <c r="AM36" s="26"/>
      <c r="AN36" s="38"/>
      <c r="AO36" s="33"/>
      <c r="AP36" s="39"/>
      <c r="AQ36" s="11"/>
      <c r="AR36" s="51"/>
      <c r="AS36" s="51"/>
      <c r="AT36" s="57"/>
      <c r="AU36" s="33"/>
      <c r="AV36" s="39"/>
      <c r="AW36" s="11"/>
      <c r="AX36" s="6">
        <v>27</v>
      </c>
      <c r="AY36" s="39">
        <v>93</v>
      </c>
      <c r="AZ36" s="38">
        <f t="shared" si="12"/>
        <v>3.4444444444444446</v>
      </c>
      <c r="BA36" s="33">
        <v>50</v>
      </c>
      <c r="BB36" s="39">
        <v>179</v>
      </c>
      <c r="BC36" s="11">
        <f t="shared" si="13"/>
        <v>3.58</v>
      </c>
      <c r="BD36" s="6">
        <v>128</v>
      </c>
      <c r="BE36" s="28">
        <v>499</v>
      </c>
      <c r="BF36" s="11">
        <f t="shared" si="14"/>
        <v>3.8984375</v>
      </c>
      <c r="BG36" s="6">
        <v>244</v>
      </c>
      <c r="BH36" s="28">
        <v>882</v>
      </c>
      <c r="BI36" s="11">
        <f t="shared" si="15"/>
        <v>3.6147540983606556</v>
      </c>
    </row>
    <row r="37" spans="3:61">
      <c r="C37" s="18" t="s">
        <v>146</v>
      </c>
      <c r="D37" s="28" t="s">
        <v>143</v>
      </c>
      <c r="E37" s="10">
        <v>8</v>
      </c>
      <c r="F37" s="10" t="s">
        <v>48</v>
      </c>
      <c r="G37" s="10" t="s">
        <v>83</v>
      </c>
      <c r="H37" s="10">
        <v>30</v>
      </c>
      <c r="I37" s="137">
        <f t="shared" si="0"/>
        <v>1207</v>
      </c>
      <c r="J37" s="138">
        <f t="shared" si="1"/>
        <v>5036</v>
      </c>
      <c r="K37" s="161">
        <f t="shared" si="3"/>
        <v>4.1723280861640433</v>
      </c>
      <c r="L37" s="18">
        <f t="shared" si="4"/>
        <v>1523</v>
      </c>
      <c r="M37" s="7">
        <f t="shared" si="5"/>
        <v>5643</v>
      </c>
      <c r="N37" s="175">
        <f t="shared" si="6"/>
        <v>3.7051871306631647</v>
      </c>
      <c r="O37" s="28">
        <v>800</v>
      </c>
      <c r="P37" s="28">
        <v>3202</v>
      </c>
      <c r="Q37" s="11">
        <f t="shared" si="7"/>
        <v>4.0025000000000004</v>
      </c>
      <c r="R37" s="6">
        <v>723</v>
      </c>
      <c r="S37" s="28">
        <v>2441</v>
      </c>
      <c r="T37" s="11">
        <f t="shared" si="8"/>
        <v>3.376210235131397</v>
      </c>
      <c r="W37">
        <f>$H$37</f>
        <v>30</v>
      </c>
      <c r="X37" s="11">
        <v>3.376210235131397</v>
      </c>
      <c r="AL37" s="7"/>
      <c r="AM37" s="26"/>
      <c r="AN37" s="143"/>
      <c r="AO37" s="33"/>
      <c r="AP37" s="39"/>
      <c r="AQ37" s="11"/>
      <c r="AR37" s="51"/>
      <c r="AS37" s="51"/>
      <c r="AT37" s="57"/>
      <c r="AU37" s="33"/>
      <c r="AV37" s="39"/>
      <c r="AW37" s="11"/>
      <c r="AX37" s="6"/>
      <c r="AY37" s="39"/>
      <c r="AZ37" s="38"/>
      <c r="BA37" s="33"/>
      <c r="BB37" s="39"/>
      <c r="BC37" s="11"/>
      <c r="BD37" s="6">
        <v>478</v>
      </c>
      <c r="BE37" s="28">
        <v>2107</v>
      </c>
      <c r="BF37" s="11">
        <f t="shared" si="14"/>
        <v>4.4079497907949792</v>
      </c>
      <c r="BG37" s="6">
        <v>729</v>
      </c>
      <c r="BH37" s="28">
        <v>2929</v>
      </c>
      <c r="BI37" s="11">
        <f t="shared" si="15"/>
        <v>4.017832647462277</v>
      </c>
    </row>
    <row r="38" spans="3:61">
      <c r="C38" s="18" t="s">
        <v>105</v>
      </c>
      <c r="D38" s="28" t="s">
        <v>57</v>
      </c>
      <c r="E38" s="10">
        <v>5</v>
      </c>
      <c r="F38" s="10" t="s">
        <v>24</v>
      </c>
      <c r="G38" s="10" t="s">
        <v>89</v>
      </c>
      <c r="H38" s="10">
        <v>32</v>
      </c>
      <c r="I38" s="137">
        <f t="shared" si="0"/>
        <v>813</v>
      </c>
      <c r="J38" s="138">
        <f t="shared" si="1"/>
        <v>3656</v>
      </c>
      <c r="K38" s="161">
        <f t="shared" si="3"/>
        <v>4.4969249692496929</v>
      </c>
      <c r="L38" s="18">
        <f t="shared" si="4"/>
        <v>910</v>
      </c>
      <c r="M38" s="7">
        <f t="shared" si="5"/>
        <v>3679</v>
      </c>
      <c r="N38" s="175">
        <f t="shared" si="6"/>
        <v>4.0428571428571427</v>
      </c>
      <c r="O38" s="7">
        <v>398</v>
      </c>
      <c r="P38" s="7">
        <v>1765</v>
      </c>
      <c r="Q38" s="11">
        <f t="shared" si="7"/>
        <v>4.4346733668341711</v>
      </c>
      <c r="R38" s="6">
        <v>512</v>
      </c>
      <c r="S38" s="28">
        <v>1914</v>
      </c>
      <c r="T38" s="11">
        <f t="shared" si="8"/>
        <v>3.73828125</v>
      </c>
      <c r="W38">
        <f t="shared" si="2"/>
        <v>32</v>
      </c>
      <c r="X38" s="11">
        <v>3.73828125</v>
      </c>
      <c r="AL38" s="7"/>
      <c r="AM38" s="26"/>
      <c r="AN38" s="38"/>
      <c r="AO38" s="33"/>
      <c r="AP38" s="39"/>
      <c r="AQ38" s="11"/>
      <c r="AR38" s="51"/>
      <c r="AS38" s="51"/>
      <c r="AT38" s="57"/>
      <c r="AU38" s="33"/>
      <c r="AV38" s="39"/>
      <c r="AW38" s="11"/>
      <c r="AX38" s="6"/>
      <c r="AY38" s="39"/>
      <c r="AZ38" s="38"/>
      <c r="BA38" s="33">
        <v>109</v>
      </c>
      <c r="BB38" s="39">
        <v>538</v>
      </c>
      <c r="BC38" s="11">
        <f t="shared" si="13"/>
        <v>4.9357798165137616</v>
      </c>
      <c r="BD38" s="6">
        <v>283</v>
      </c>
      <c r="BE38" s="28">
        <v>1337</v>
      </c>
      <c r="BF38" s="11">
        <f t="shared" si="14"/>
        <v>4.7243816254416959</v>
      </c>
      <c r="BG38" s="6">
        <v>421</v>
      </c>
      <c r="BH38" s="28">
        <v>1781</v>
      </c>
      <c r="BI38" s="11">
        <f t="shared" si="15"/>
        <v>4.2304038004750595</v>
      </c>
    </row>
    <row r="39" spans="3:61">
      <c r="C39" s="37" t="s">
        <v>137</v>
      </c>
      <c r="D39" s="28" t="s">
        <v>23</v>
      </c>
      <c r="E39" s="26">
        <v>7.5</v>
      </c>
      <c r="F39" s="26" t="s">
        <v>48</v>
      </c>
      <c r="G39" s="26" t="s">
        <v>85</v>
      </c>
      <c r="H39" s="26">
        <v>32</v>
      </c>
      <c r="I39" s="137">
        <f t="shared" si="0"/>
        <v>878</v>
      </c>
      <c r="J39" s="138">
        <f t="shared" si="1"/>
        <v>3588</v>
      </c>
      <c r="K39" s="161">
        <f t="shared" si="3"/>
        <v>4.0865603644646926</v>
      </c>
      <c r="L39" s="18">
        <f t="shared" si="4"/>
        <v>988</v>
      </c>
      <c r="M39" s="7">
        <f t="shared" si="5"/>
        <v>3865</v>
      </c>
      <c r="N39" s="175">
        <f t="shared" si="6"/>
        <v>3.9119433198380569</v>
      </c>
      <c r="O39" s="28">
        <v>371</v>
      </c>
      <c r="P39" s="28">
        <v>1524</v>
      </c>
      <c r="Q39" s="11">
        <f t="shared" si="7"/>
        <v>4.1078167115902966</v>
      </c>
      <c r="R39" s="6">
        <v>617</v>
      </c>
      <c r="S39" s="28">
        <v>2341</v>
      </c>
      <c r="T39" s="11">
        <f t="shared" si="8"/>
        <v>3.794165316045381</v>
      </c>
      <c r="W39">
        <f t="shared" si="2"/>
        <v>32</v>
      </c>
      <c r="X39" s="11">
        <v>3.794165316045381</v>
      </c>
      <c r="AO39" s="6"/>
      <c r="AP39" s="7"/>
      <c r="AQ39" s="8"/>
      <c r="BA39" s="6"/>
      <c r="BB39" s="7"/>
      <c r="BC39" s="8"/>
      <c r="BD39" s="6">
        <v>375</v>
      </c>
      <c r="BE39" s="7">
        <v>1701</v>
      </c>
      <c r="BF39" s="11">
        <f t="shared" si="14"/>
        <v>4.5359999999999996</v>
      </c>
      <c r="BG39" s="6">
        <v>503</v>
      </c>
      <c r="BH39" s="28">
        <v>1887</v>
      </c>
      <c r="BI39" s="11">
        <f t="shared" si="15"/>
        <v>3.7514910536779325</v>
      </c>
    </row>
    <row r="40" spans="3:61">
      <c r="C40" s="18" t="s">
        <v>112</v>
      </c>
      <c r="D40" s="28" t="s">
        <v>113</v>
      </c>
      <c r="E40" s="10">
        <v>5</v>
      </c>
      <c r="F40" s="10" t="s">
        <v>24</v>
      </c>
      <c r="G40" s="10" t="s">
        <v>70</v>
      </c>
      <c r="H40" s="10">
        <v>33</v>
      </c>
      <c r="I40" s="137">
        <f t="shared" si="0"/>
        <v>874</v>
      </c>
      <c r="J40" s="138">
        <f t="shared" si="1"/>
        <v>3598</v>
      </c>
      <c r="K40" s="161">
        <f t="shared" si="3"/>
        <v>4.1167048054919908</v>
      </c>
      <c r="L40" s="18">
        <f t="shared" si="4"/>
        <v>849</v>
      </c>
      <c r="M40" s="7">
        <f t="shared" si="5"/>
        <v>2931</v>
      </c>
      <c r="N40" s="175">
        <f t="shared" si="6"/>
        <v>3.452296819787986</v>
      </c>
      <c r="O40" s="28">
        <v>326</v>
      </c>
      <c r="P40" s="28">
        <v>1318</v>
      </c>
      <c r="Q40" s="11">
        <f t="shared" si="7"/>
        <v>4.0429447852760738</v>
      </c>
      <c r="R40" s="6">
        <v>523</v>
      </c>
      <c r="S40" s="28">
        <v>1613</v>
      </c>
      <c r="T40" s="11">
        <f t="shared" si="8"/>
        <v>3.084130019120459</v>
      </c>
      <c r="W40">
        <f t="shared" si="2"/>
        <v>33</v>
      </c>
      <c r="X40" s="11">
        <v>3.084130019120459</v>
      </c>
      <c r="AL40" s="7"/>
      <c r="AM40" s="26"/>
      <c r="AN40" s="38"/>
      <c r="AO40" s="33"/>
      <c r="AP40" s="39"/>
      <c r="AQ40" s="11"/>
      <c r="AR40" s="51"/>
      <c r="AS40" s="51"/>
      <c r="AT40" s="57"/>
      <c r="AU40" s="33"/>
      <c r="AV40" s="39"/>
      <c r="AW40" s="11"/>
      <c r="AX40" s="6"/>
      <c r="AY40" s="39"/>
      <c r="AZ40" s="38"/>
      <c r="BA40" s="33">
        <v>106</v>
      </c>
      <c r="BB40" s="39">
        <v>510</v>
      </c>
      <c r="BC40" s="11">
        <f t="shared" si="13"/>
        <v>4.8113207547169807</v>
      </c>
      <c r="BD40" s="6">
        <v>356</v>
      </c>
      <c r="BE40" s="28">
        <v>1522</v>
      </c>
      <c r="BF40" s="11">
        <f t="shared" si="14"/>
        <v>4.2752808988764048</v>
      </c>
      <c r="BG40" s="6">
        <v>412</v>
      </c>
      <c r="BH40" s="28">
        <v>1566</v>
      </c>
      <c r="BI40" s="11">
        <f t="shared" si="15"/>
        <v>3.8009708737864076</v>
      </c>
    </row>
    <row r="41" spans="3:61">
      <c r="C41" s="18" t="s">
        <v>157</v>
      </c>
      <c r="D41" s="28" t="s">
        <v>23</v>
      </c>
      <c r="E41" s="10">
        <v>5</v>
      </c>
      <c r="F41" s="10" t="s">
        <v>24</v>
      </c>
      <c r="G41" s="10" t="s">
        <v>89</v>
      </c>
      <c r="H41" s="10">
        <v>35</v>
      </c>
      <c r="I41" s="137">
        <f t="shared" si="0"/>
        <v>513</v>
      </c>
      <c r="J41" s="138">
        <f t="shared" si="1"/>
        <v>2250</v>
      </c>
      <c r="K41" s="161">
        <f t="shared" si="3"/>
        <v>4.3859649122807021</v>
      </c>
      <c r="L41" s="18">
        <f t="shared" si="4"/>
        <v>503</v>
      </c>
      <c r="M41" s="7">
        <f t="shared" si="5"/>
        <v>2139</v>
      </c>
      <c r="N41" s="175">
        <f t="shared" si="6"/>
        <v>4.2524850894632209</v>
      </c>
      <c r="O41" s="7">
        <v>244</v>
      </c>
      <c r="P41" s="7">
        <v>1124</v>
      </c>
      <c r="Q41" s="11">
        <f t="shared" si="7"/>
        <v>4.6065573770491799</v>
      </c>
      <c r="R41" s="6">
        <v>259</v>
      </c>
      <c r="S41" s="28">
        <v>1015</v>
      </c>
      <c r="T41" s="11">
        <f t="shared" si="8"/>
        <v>3.9189189189189189</v>
      </c>
      <c r="W41">
        <f t="shared" si="2"/>
        <v>35</v>
      </c>
      <c r="X41" s="11">
        <v>3.9189189189189189</v>
      </c>
      <c r="AL41" s="7"/>
      <c r="AM41" s="26"/>
      <c r="AN41" s="38"/>
      <c r="AO41" s="33"/>
      <c r="AP41" s="39"/>
      <c r="AQ41" s="11"/>
      <c r="AR41" s="51"/>
      <c r="AS41" s="51"/>
      <c r="AT41" s="57"/>
      <c r="AU41" s="33"/>
      <c r="AV41" s="39"/>
      <c r="AW41" s="11"/>
      <c r="AX41" s="6"/>
      <c r="AY41" s="39"/>
      <c r="AZ41" s="38"/>
      <c r="BA41" s="33">
        <v>57</v>
      </c>
      <c r="BB41" s="39">
        <v>254</v>
      </c>
      <c r="BC41" s="11">
        <f t="shared" si="13"/>
        <v>4.4561403508771926</v>
      </c>
      <c r="BD41" s="6">
        <v>210</v>
      </c>
      <c r="BE41" s="7">
        <v>940</v>
      </c>
      <c r="BF41" s="11">
        <f t="shared" si="14"/>
        <v>4.4761904761904763</v>
      </c>
      <c r="BG41" s="6">
        <v>246</v>
      </c>
      <c r="BH41" s="28">
        <v>1056</v>
      </c>
      <c r="BI41" s="11">
        <f t="shared" si="15"/>
        <v>4.2926829268292686</v>
      </c>
    </row>
    <row r="42" spans="3:61">
      <c r="C42" s="18" t="s">
        <v>142</v>
      </c>
      <c r="D42" s="28" t="s">
        <v>139</v>
      </c>
      <c r="E42" s="10">
        <v>10</v>
      </c>
      <c r="F42" s="10" t="s">
        <v>24</v>
      </c>
      <c r="G42" s="10" t="s">
        <v>76</v>
      </c>
      <c r="H42" s="10">
        <v>35</v>
      </c>
      <c r="I42" s="137">
        <f>+SUM(AL42,AO42,AR42,AU42,AX42,BA42,BD42,BG42)</f>
        <v>1323</v>
      </c>
      <c r="J42" s="138">
        <f>+SUM(AM42,AP42,AS42,AV42,AY42,BB42,BE42,BH42)</f>
        <v>5430</v>
      </c>
      <c r="K42" s="161">
        <f>+J42/I42</f>
        <v>4.104308390022676</v>
      </c>
      <c r="L42" s="18">
        <f t="shared" si="4"/>
        <v>1557</v>
      </c>
      <c r="M42" s="7">
        <f t="shared" si="5"/>
        <v>5631</v>
      </c>
      <c r="N42" s="175">
        <f>+M42/L42</f>
        <v>3.6165703275529864</v>
      </c>
      <c r="O42" s="7">
        <v>607</v>
      </c>
      <c r="P42" s="7">
        <v>2537</v>
      </c>
      <c r="Q42" s="11">
        <f>+P42/O42</f>
        <v>4.1795716639209228</v>
      </c>
      <c r="R42" s="6">
        <v>950</v>
      </c>
      <c r="S42" s="28">
        <v>3094</v>
      </c>
      <c r="T42" s="11">
        <f>+S42/R42</f>
        <v>3.256842105263158</v>
      </c>
      <c r="W42">
        <f>H42</f>
        <v>35</v>
      </c>
      <c r="X42" s="11">
        <v>3.256842105263158</v>
      </c>
      <c r="AL42" s="7"/>
      <c r="AM42" s="26"/>
      <c r="AN42" s="38"/>
      <c r="AO42" s="33"/>
      <c r="AP42" s="39"/>
      <c r="AQ42" s="11"/>
      <c r="AR42" s="51"/>
      <c r="AS42" s="51"/>
      <c r="AT42" s="57"/>
      <c r="AU42" s="33"/>
      <c r="AV42" s="39"/>
      <c r="AW42" s="11"/>
      <c r="AX42" s="6"/>
      <c r="AY42" s="39"/>
      <c r="AZ42" s="38"/>
      <c r="BA42" s="33">
        <v>135</v>
      </c>
      <c r="BB42" s="39">
        <v>669</v>
      </c>
      <c r="BC42" s="11">
        <f t="shared" si="13"/>
        <v>4.9555555555555557</v>
      </c>
      <c r="BD42" s="6">
        <v>431</v>
      </c>
      <c r="BE42" s="7">
        <v>1843</v>
      </c>
      <c r="BF42" s="11">
        <f t="shared" si="14"/>
        <v>4.2761020881670531</v>
      </c>
      <c r="BG42" s="6">
        <v>757</v>
      </c>
      <c r="BH42" s="7">
        <v>2918</v>
      </c>
      <c r="BI42" s="11">
        <f t="shared" si="15"/>
        <v>3.8546895640686922</v>
      </c>
    </row>
    <row r="43" spans="3:61">
      <c r="C43" s="18" t="s">
        <v>148</v>
      </c>
      <c r="D43" s="28" t="s">
        <v>149</v>
      </c>
      <c r="E43" s="10">
        <v>7</v>
      </c>
      <c r="F43" s="10" t="s">
        <v>150</v>
      </c>
      <c r="G43" s="10" t="s">
        <v>75</v>
      </c>
      <c r="H43" s="10">
        <v>37</v>
      </c>
      <c r="I43" s="137"/>
      <c r="J43" s="138"/>
      <c r="K43" s="161"/>
      <c r="L43" s="18">
        <f t="shared" si="4"/>
        <v>1426</v>
      </c>
      <c r="M43" s="7">
        <f t="shared" si="5"/>
        <v>4651</v>
      </c>
      <c r="N43" s="175">
        <f t="shared" si="6"/>
        <v>3.2615708274894812</v>
      </c>
      <c r="O43" s="28">
        <v>617</v>
      </c>
      <c r="P43" s="28">
        <v>2278</v>
      </c>
      <c r="Q43" s="11">
        <f t="shared" si="7"/>
        <v>3.6920583468395463</v>
      </c>
      <c r="R43" s="6">
        <v>809</v>
      </c>
      <c r="S43" s="28">
        <v>2373</v>
      </c>
      <c r="T43" s="11">
        <f t="shared" si="8"/>
        <v>2.9332509270704574</v>
      </c>
      <c r="W43">
        <f t="shared" si="2"/>
        <v>37</v>
      </c>
      <c r="X43" s="11">
        <v>2.9332509270704574</v>
      </c>
      <c r="AL43" s="7"/>
      <c r="AM43" s="26"/>
      <c r="AN43" s="38"/>
      <c r="AO43" s="33"/>
      <c r="AP43" s="39"/>
      <c r="AQ43" s="11"/>
      <c r="AR43" s="51"/>
      <c r="AS43" s="51"/>
      <c r="AT43" s="57"/>
      <c r="AU43" s="33"/>
      <c r="AV43" s="39"/>
      <c r="AW43" s="11"/>
      <c r="AX43" s="6"/>
      <c r="AY43" s="39"/>
      <c r="AZ43" s="38"/>
      <c r="BA43" s="33"/>
      <c r="BB43" s="39"/>
      <c r="BC43" s="11"/>
      <c r="BD43" s="6"/>
      <c r="BE43" s="7"/>
      <c r="BF43" s="11"/>
      <c r="BG43" s="6"/>
      <c r="BH43" s="7"/>
      <c r="BI43" s="11"/>
    </row>
    <row r="44" spans="3:61" ht="16" thickBot="1">
      <c r="C44" s="18" t="s">
        <v>153</v>
      </c>
      <c r="D44" s="28" t="s">
        <v>23</v>
      </c>
      <c r="E44" s="10">
        <v>7.5</v>
      </c>
      <c r="F44" s="10" t="s">
        <v>24</v>
      </c>
      <c r="G44" s="10" t="s">
        <v>72</v>
      </c>
      <c r="H44" s="10">
        <v>31</v>
      </c>
      <c r="I44" s="137"/>
      <c r="J44" s="138"/>
      <c r="K44" s="161"/>
      <c r="L44" s="18">
        <f t="shared" si="4"/>
        <v>823</v>
      </c>
      <c r="M44" s="7">
        <f t="shared" si="5"/>
        <v>3246</v>
      </c>
      <c r="N44" s="175">
        <f t="shared" si="6"/>
        <v>3.9441069258809236</v>
      </c>
      <c r="O44" s="28">
        <v>352</v>
      </c>
      <c r="P44" s="28">
        <v>1505</v>
      </c>
      <c r="Q44" s="11">
        <f t="shared" si="7"/>
        <v>4.2755681818181817</v>
      </c>
      <c r="R44" s="6">
        <v>471</v>
      </c>
      <c r="S44" s="28">
        <v>1741</v>
      </c>
      <c r="T44" s="11">
        <f t="shared" si="8"/>
        <v>3.6963906581740975</v>
      </c>
      <c r="W44">
        <f t="shared" si="2"/>
        <v>31</v>
      </c>
      <c r="X44" s="11">
        <v>3.6963906581740975</v>
      </c>
      <c r="AL44" s="7"/>
      <c r="AM44" s="26"/>
      <c r="AN44" s="38"/>
      <c r="AO44" s="33"/>
      <c r="AP44" s="39"/>
      <c r="AQ44" s="11"/>
      <c r="AR44" s="51"/>
      <c r="AS44" s="51"/>
      <c r="AT44" s="57"/>
      <c r="AU44" s="33"/>
      <c r="AV44" s="39"/>
      <c r="AW44" s="11"/>
      <c r="AX44" s="6"/>
      <c r="AY44" s="39"/>
      <c r="AZ44" s="38"/>
      <c r="BA44" s="33"/>
      <c r="BB44" s="39"/>
      <c r="BC44" s="11"/>
      <c r="BD44" s="6"/>
      <c r="BE44" s="7"/>
      <c r="BF44" s="11"/>
      <c r="BG44" s="6"/>
      <c r="BH44" s="7"/>
      <c r="BI44" s="11"/>
    </row>
    <row r="45" spans="3:61" ht="16" thickBot="1">
      <c r="C45" s="18"/>
      <c r="D45" s="85" t="s">
        <v>106</v>
      </c>
      <c r="E45" s="7"/>
      <c r="F45" s="7"/>
      <c r="G45" s="7"/>
      <c r="H45" s="7"/>
      <c r="I45" s="139">
        <f t="shared" si="0"/>
        <v>42724</v>
      </c>
      <c r="J45" s="140">
        <f t="shared" si="1"/>
        <v>182756</v>
      </c>
      <c r="K45" s="158">
        <f t="shared" si="3"/>
        <v>4.277595730736822</v>
      </c>
      <c r="L45" s="163">
        <f>SUM(L19:L44)</f>
        <v>25678</v>
      </c>
      <c r="M45" s="44">
        <f>SUM(M19:M44)</f>
        <v>99983</v>
      </c>
      <c r="N45" s="62">
        <f t="shared" si="6"/>
        <v>3.893722252511878</v>
      </c>
      <c r="O45" s="43">
        <f>SUM(O19:O44)</f>
        <v>11887</v>
      </c>
      <c r="P45" s="44">
        <f>SUM(P19:P44)</f>
        <v>50924</v>
      </c>
      <c r="Q45" s="60">
        <f t="shared" si="7"/>
        <v>4.2840077395474045</v>
      </c>
      <c r="R45" s="43">
        <f>SUM(R19:R44)</f>
        <v>13791</v>
      </c>
      <c r="S45" s="44">
        <f>SUM(S19:S44)</f>
        <v>49059</v>
      </c>
      <c r="T45" s="60">
        <f t="shared" si="8"/>
        <v>3.557319991298673</v>
      </c>
      <c r="AL45" s="44">
        <f>SUM(AL19:AL34)</f>
        <v>7646</v>
      </c>
      <c r="AM45" s="44">
        <f>SUM(AM19:AM34)</f>
        <v>28941</v>
      </c>
      <c r="AN45" s="63">
        <f>+AM45/AL45</f>
        <v>3.785116400732409</v>
      </c>
      <c r="AO45" s="61">
        <f>SUM(AO19:AO34)</f>
        <v>5887</v>
      </c>
      <c r="AP45" s="55">
        <f>SUM(AP19:AP34)</f>
        <v>24935</v>
      </c>
      <c r="AQ45" s="46">
        <f>+AP45/AO45</f>
        <v>4.2356038729403771</v>
      </c>
      <c r="AR45" s="54">
        <f>SUM(AR19:AR34)</f>
        <v>3785</v>
      </c>
      <c r="AS45" s="54">
        <f>SUM(AS19:AS34)</f>
        <v>18197</v>
      </c>
      <c r="AT45" s="58">
        <f>+AS45/AR45</f>
        <v>4.8076618229854686</v>
      </c>
      <c r="AU45" s="59">
        <f>SUM(AU19:AU34)</f>
        <v>2237</v>
      </c>
      <c r="AV45" s="55">
        <f>SUM(AV19:AV34)</f>
        <v>10144</v>
      </c>
      <c r="AW45" s="60">
        <f>+AV45/AU45</f>
        <v>4.5346446133214124</v>
      </c>
      <c r="AX45" s="59">
        <f>SUM(AX19:AX38)</f>
        <v>1684</v>
      </c>
      <c r="AY45" s="55">
        <f>SUM(AY19:AY38)</f>
        <v>6941</v>
      </c>
      <c r="AZ45" s="62">
        <f>+AY45/AX45</f>
        <v>4.1217339667458432</v>
      </c>
      <c r="BA45" s="59">
        <f>SUM(BA19:BA42)</f>
        <v>2217</v>
      </c>
      <c r="BB45" s="55">
        <f>SUM(BB19:BB42)</f>
        <v>11330</v>
      </c>
      <c r="BC45" s="60">
        <f t="shared" si="13"/>
        <v>5.1105096977898059</v>
      </c>
      <c r="BD45" s="43">
        <f>SUM(BD19:BD42)</f>
        <v>7649</v>
      </c>
      <c r="BE45" s="44">
        <f>SUM(BE19:BE42)</f>
        <v>34859</v>
      </c>
      <c r="BF45" s="134">
        <f t="shared" si="14"/>
        <v>4.5573277552621256</v>
      </c>
      <c r="BG45" s="43">
        <f>SUM(BG19:BG42)</f>
        <v>11619</v>
      </c>
      <c r="BH45" s="44">
        <f>SUM(BH19:BH42)</f>
        <v>47409</v>
      </c>
      <c r="BI45" s="60">
        <f t="shared" si="15"/>
        <v>4.0802995094242194</v>
      </c>
    </row>
    <row r="46" spans="3:61">
      <c r="C46" s="18"/>
      <c r="D46" s="7"/>
      <c r="E46" s="7"/>
      <c r="F46" s="7"/>
      <c r="G46" s="7"/>
      <c r="H46" s="7"/>
      <c r="I46" s="137"/>
      <c r="J46" s="138"/>
      <c r="K46" s="161"/>
      <c r="L46" s="18"/>
      <c r="M46" s="7"/>
      <c r="N46" s="16"/>
      <c r="O46" s="7"/>
      <c r="P46" s="7"/>
      <c r="Q46" s="8"/>
      <c r="R46" s="6"/>
      <c r="S46" s="7"/>
      <c r="T46" s="11"/>
      <c r="AL46" s="7"/>
      <c r="AM46" s="26"/>
      <c r="AN46" s="38"/>
      <c r="AO46" s="131"/>
      <c r="AP46" s="132"/>
      <c r="AQ46" s="133"/>
      <c r="AR46" s="51"/>
      <c r="AS46" s="51"/>
      <c r="AT46" s="57"/>
      <c r="AU46" s="33"/>
      <c r="AV46" s="39"/>
      <c r="AW46" s="11"/>
      <c r="AX46" s="6"/>
      <c r="AY46" s="39"/>
      <c r="AZ46" s="38"/>
      <c r="BA46" s="33"/>
      <c r="BB46" s="39"/>
      <c r="BC46" s="11"/>
      <c r="BD46" s="6"/>
      <c r="BE46" s="7"/>
      <c r="BF46" s="7"/>
      <c r="BG46" s="6"/>
      <c r="BH46" s="7"/>
      <c r="BI46" s="11"/>
    </row>
    <row r="47" spans="3:61">
      <c r="C47" s="32" t="s">
        <v>136</v>
      </c>
      <c r="D47" s="7"/>
      <c r="E47" s="7"/>
      <c r="F47" s="7"/>
      <c r="G47" s="7"/>
      <c r="H47" s="7"/>
      <c r="I47" s="137"/>
      <c r="J47" s="138"/>
      <c r="K47" s="161"/>
      <c r="L47" s="18"/>
      <c r="M47" s="7"/>
      <c r="N47" s="16"/>
      <c r="O47" s="7"/>
      <c r="P47" s="7"/>
      <c r="Q47" s="8"/>
      <c r="R47" s="6"/>
      <c r="S47" s="7"/>
      <c r="T47" s="11"/>
      <c r="AL47" s="7"/>
      <c r="AM47" s="26"/>
      <c r="AN47" s="38"/>
      <c r="AO47" s="33"/>
      <c r="AP47" s="39"/>
      <c r="AQ47" s="11"/>
      <c r="AR47" s="51"/>
      <c r="AS47" s="51"/>
      <c r="AT47" s="57"/>
      <c r="AU47" s="33"/>
      <c r="AV47" s="39"/>
      <c r="AW47" s="11"/>
      <c r="AX47" s="6"/>
      <c r="AY47" s="39"/>
      <c r="AZ47" s="38"/>
      <c r="BA47" s="33"/>
      <c r="BB47" s="39"/>
      <c r="BC47" s="11"/>
      <c r="BD47" s="6"/>
      <c r="BE47" s="7"/>
      <c r="BF47" s="7"/>
      <c r="BG47" s="6"/>
      <c r="BH47" s="7"/>
      <c r="BI47" s="11"/>
    </row>
    <row r="48" spans="3:61">
      <c r="C48" s="18" t="s">
        <v>32</v>
      </c>
      <c r="D48" s="28" t="s">
        <v>33</v>
      </c>
      <c r="E48" s="10">
        <v>11.2</v>
      </c>
      <c r="F48" s="10" t="s">
        <v>48</v>
      </c>
      <c r="G48" s="10" t="s">
        <v>65</v>
      </c>
      <c r="H48" s="10"/>
      <c r="I48" s="111">
        <f t="shared" ref="I48:J51" si="17">+SUM(AL48,AO48,AR48,AU48,AX48,BA48,BD48,BG48)</f>
        <v>4851</v>
      </c>
      <c r="J48" s="112">
        <f t="shared" si="17"/>
        <v>16344</v>
      </c>
      <c r="K48" s="162">
        <f t="shared" si="3"/>
        <v>3.3692022263450836</v>
      </c>
      <c r="L48" s="18">
        <f t="shared" ref="L48:L60" si="18">O48+R48</f>
        <v>1671</v>
      </c>
      <c r="M48" s="7">
        <f t="shared" ref="M48:M60" si="19">+P48+S48</f>
        <v>5425</v>
      </c>
      <c r="N48" s="175">
        <f t="shared" ref="N48:N61" si="20">+M48/L48</f>
        <v>3.2465589467384799</v>
      </c>
      <c r="O48" s="7">
        <v>812</v>
      </c>
      <c r="P48" s="7">
        <v>2911</v>
      </c>
      <c r="Q48" s="11">
        <f t="shared" ref="Q48:Q61" si="21">+P48/O48</f>
        <v>3.5849753694581281</v>
      </c>
      <c r="R48" s="6">
        <v>859</v>
      </c>
      <c r="S48" s="28">
        <v>2514</v>
      </c>
      <c r="T48" s="11">
        <f t="shared" si="8"/>
        <v>2.9266589057043073</v>
      </c>
      <c r="AL48" s="7">
        <v>1165</v>
      </c>
      <c r="AM48" s="26">
        <v>3426</v>
      </c>
      <c r="AN48" s="38">
        <f t="shared" ref="AN48:AN50" si="22">+AM48/AL48</f>
        <v>2.9407725321888414</v>
      </c>
      <c r="AO48" s="33">
        <v>837</v>
      </c>
      <c r="AP48" s="39">
        <v>2747</v>
      </c>
      <c r="AQ48" s="11">
        <f t="shared" si="10"/>
        <v>3.2819593787335721</v>
      </c>
      <c r="AR48" s="51">
        <v>383</v>
      </c>
      <c r="AS48" s="51">
        <v>1392</v>
      </c>
      <c r="AT48" s="57">
        <f t="shared" si="11"/>
        <v>3.6344647519582245</v>
      </c>
      <c r="AU48" s="33">
        <v>144</v>
      </c>
      <c r="AV48" s="39">
        <v>455</v>
      </c>
      <c r="AW48" s="11">
        <f t="shared" si="16"/>
        <v>3.1597222222222223</v>
      </c>
      <c r="AX48" s="6">
        <v>837</v>
      </c>
      <c r="AY48" s="39">
        <v>2747</v>
      </c>
      <c r="AZ48" s="38">
        <f t="shared" si="12"/>
        <v>3.2819593787335721</v>
      </c>
      <c r="BA48" s="33">
        <v>209</v>
      </c>
      <c r="BB48" s="39">
        <v>814</v>
      </c>
      <c r="BC48" s="11">
        <f t="shared" si="13"/>
        <v>3.8947368421052633</v>
      </c>
      <c r="BD48" s="6">
        <v>559</v>
      </c>
      <c r="BE48" s="7">
        <v>2058</v>
      </c>
      <c r="BF48" s="11">
        <f t="shared" ref="BF48:BF60" si="23">+BE48/BD48</f>
        <v>3.6815742397137745</v>
      </c>
      <c r="BG48" s="6">
        <v>717</v>
      </c>
      <c r="BH48" s="28">
        <v>2705</v>
      </c>
      <c r="BI48" s="11">
        <f t="shared" si="15"/>
        <v>3.7726638772663876</v>
      </c>
    </row>
    <row r="49" spans="2:61">
      <c r="C49" s="18" t="s">
        <v>56</v>
      </c>
      <c r="D49" s="28" t="s">
        <v>57</v>
      </c>
      <c r="E49" s="10">
        <v>5</v>
      </c>
      <c r="F49" s="10" t="s">
        <v>24</v>
      </c>
      <c r="G49" s="10" t="s">
        <v>76</v>
      </c>
      <c r="H49" s="10"/>
      <c r="I49" s="111">
        <f t="shared" si="17"/>
        <v>2894</v>
      </c>
      <c r="J49" s="112">
        <f t="shared" si="17"/>
        <v>10043</v>
      </c>
      <c r="K49" s="162">
        <f t="shared" si="3"/>
        <v>3.4702833448514165</v>
      </c>
      <c r="L49" s="18">
        <f t="shared" si="18"/>
        <v>510</v>
      </c>
      <c r="M49" s="7">
        <f t="shared" si="19"/>
        <v>1772</v>
      </c>
      <c r="N49" s="175">
        <f t="shared" si="20"/>
        <v>3.4745098039215687</v>
      </c>
      <c r="O49" s="7">
        <v>510</v>
      </c>
      <c r="P49" s="7">
        <v>1772</v>
      </c>
      <c r="Q49" s="11">
        <f t="shared" si="21"/>
        <v>3.4745098039215687</v>
      </c>
      <c r="R49" s="6"/>
      <c r="S49" s="7"/>
      <c r="T49" s="11" t="e">
        <f t="shared" si="8"/>
        <v>#DIV/0!</v>
      </c>
      <c r="AL49" s="7">
        <v>829</v>
      </c>
      <c r="AM49" s="26">
        <v>2638</v>
      </c>
      <c r="AN49" s="38">
        <f t="shared" si="22"/>
        <v>3.1821471652593485</v>
      </c>
      <c r="AO49" s="33">
        <v>541</v>
      </c>
      <c r="AP49" s="39">
        <v>1864</v>
      </c>
      <c r="AQ49" s="11">
        <f t="shared" si="10"/>
        <v>3.44547134935305</v>
      </c>
      <c r="AR49" s="51">
        <v>230</v>
      </c>
      <c r="AS49" s="51">
        <v>850</v>
      </c>
      <c r="AT49" s="57">
        <f t="shared" si="11"/>
        <v>3.6956521739130435</v>
      </c>
      <c r="AU49" s="33">
        <v>202</v>
      </c>
      <c r="AV49" s="39">
        <v>707</v>
      </c>
      <c r="AW49" s="11">
        <f t="shared" si="16"/>
        <v>3.5</v>
      </c>
      <c r="AX49" s="6">
        <v>0</v>
      </c>
      <c r="AY49" s="39">
        <v>0</v>
      </c>
      <c r="AZ49" s="38"/>
      <c r="BA49" s="33">
        <v>156</v>
      </c>
      <c r="BB49" s="39">
        <v>664</v>
      </c>
      <c r="BC49" s="11">
        <f t="shared" si="13"/>
        <v>4.2564102564102564</v>
      </c>
      <c r="BD49" s="6">
        <v>356</v>
      </c>
      <c r="BE49" s="7">
        <v>1345</v>
      </c>
      <c r="BF49" s="11">
        <f t="shared" si="23"/>
        <v>3.7780898876404496</v>
      </c>
      <c r="BG49" s="6">
        <v>580</v>
      </c>
      <c r="BH49" s="28">
        <v>1975</v>
      </c>
      <c r="BI49" s="11">
        <f t="shared" si="15"/>
        <v>3.4051724137931036</v>
      </c>
    </row>
    <row r="50" spans="2:61">
      <c r="C50" s="18" t="s">
        <v>73</v>
      </c>
      <c r="D50" s="28" t="s">
        <v>23</v>
      </c>
      <c r="E50" s="10">
        <v>7.5</v>
      </c>
      <c r="F50" s="10" t="s">
        <v>24</v>
      </c>
      <c r="G50" s="10" t="s">
        <v>65</v>
      </c>
      <c r="H50" s="10"/>
      <c r="I50" s="111">
        <f t="shared" si="17"/>
        <v>4395</v>
      </c>
      <c r="J50" s="112">
        <f t="shared" si="17"/>
        <v>14127</v>
      </c>
      <c r="K50" s="162">
        <f t="shared" si="3"/>
        <v>3.214334470989761</v>
      </c>
      <c r="L50" s="18">
        <f t="shared" si="18"/>
        <v>1429</v>
      </c>
      <c r="M50" s="7">
        <f t="shared" si="19"/>
        <v>4517</v>
      </c>
      <c r="N50" s="175">
        <f t="shared" si="20"/>
        <v>3.1609517144856545</v>
      </c>
      <c r="O50" s="7">
        <v>641</v>
      </c>
      <c r="P50" s="7">
        <v>2178</v>
      </c>
      <c r="Q50" s="11">
        <f t="shared" si="21"/>
        <v>3.3978159126365055</v>
      </c>
      <c r="R50" s="6">
        <v>788</v>
      </c>
      <c r="S50" s="28">
        <v>2339</v>
      </c>
      <c r="T50" s="11">
        <f t="shared" si="8"/>
        <v>2.968274111675127</v>
      </c>
      <c r="AL50" s="7">
        <v>933</v>
      </c>
      <c r="AM50" s="26">
        <v>2804</v>
      </c>
      <c r="AN50" s="38">
        <f t="shared" si="22"/>
        <v>3.005359056806002</v>
      </c>
      <c r="AO50" s="33">
        <v>671</v>
      </c>
      <c r="AP50" s="39">
        <v>2337</v>
      </c>
      <c r="AQ50" s="11">
        <f t="shared" si="10"/>
        <v>3.4828614008941878</v>
      </c>
      <c r="AR50" s="51">
        <v>518</v>
      </c>
      <c r="AS50" s="51">
        <v>1744</v>
      </c>
      <c r="AT50" s="57">
        <f t="shared" si="11"/>
        <v>3.3667953667953667</v>
      </c>
      <c r="AU50" s="33">
        <v>443</v>
      </c>
      <c r="AV50" s="39">
        <v>1358</v>
      </c>
      <c r="AW50" s="11">
        <f t="shared" si="16"/>
        <v>3.0654627539503387</v>
      </c>
      <c r="AX50" s="6">
        <v>495</v>
      </c>
      <c r="AY50" s="39">
        <v>1321</v>
      </c>
      <c r="AZ50" s="38">
        <f t="shared" si="12"/>
        <v>2.6686868686868688</v>
      </c>
      <c r="BA50" s="33">
        <v>221</v>
      </c>
      <c r="BB50" s="39">
        <v>806</v>
      </c>
      <c r="BC50" s="11">
        <f t="shared" si="13"/>
        <v>3.6470588235294117</v>
      </c>
      <c r="BD50" s="6">
        <v>512</v>
      </c>
      <c r="BE50" s="7">
        <v>1779</v>
      </c>
      <c r="BF50" s="11">
        <f t="shared" si="23"/>
        <v>3.474609375</v>
      </c>
      <c r="BG50" s="6">
        <v>602</v>
      </c>
      <c r="BH50" s="28">
        <v>1978</v>
      </c>
      <c r="BI50" s="11">
        <f t="shared" si="15"/>
        <v>3.2857142857142856</v>
      </c>
    </row>
    <row r="51" spans="2:61">
      <c r="C51" s="18" t="s">
        <v>111</v>
      </c>
      <c r="D51" s="28" t="s">
        <v>23</v>
      </c>
      <c r="E51" s="10">
        <v>5</v>
      </c>
      <c r="F51" s="10" t="s">
        <v>24</v>
      </c>
      <c r="G51" s="10" t="s">
        <v>89</v>
      </c>
      <c r="H51" s="10"/>
      <c r="I51" s="137">
        <f t="shared" si="17"/>
        <v>870</v>
      </c>
      <c r="J51" s="138">
        <f t="shared" si="17"/>
        <v>3682</v>
      </c>
      <c r="K51" s="161">
        <f t="shared" si="3"/>
        <v>4.2321839080459771</v>
      </c>
      <c r="L51" s="18">
        <f t="shared" si="18"/>
        <v>800</v>
      </c>
      <c r="M51" s="7">
        <f t="shared" si="19"/>
        <v>3084</v>
      </c>
      <c r="N51" s="175">
        <f t="shared" si="20"/>
        <v>3.855</v>
      </c>
      <c r="O51" s="7">
        <v>351</v>
      </c>
      <c r="P51" s="7">
        <v>1497</v>
      </c>
      <c r="Q51" s="11">
        <f t="shared" si="21"/>
        <v>4.2649572649572649</v>
      </c>
      <c r="R51" s="6">
        <v>449</v>
      </c>
      <c r="S51" s="28">
        <v>1587</v>
      </c>
      <c r="T51" s="11">
        <f t="shared" si="8"/>
        <v>3.5345211581291758</v>
      </c>
      <c r="AL51" s="7"/>
      <c r="AM51" s="26"/>
      <c r="AN51" s="38"/>
      <c r="AO51" s="33"/>
      <c r="AP51" s="39"/>
      <c r="AQ51" s="11"/>
      <c r="AR51" s="51"/>
      <c r="AS51" s="51"/>
      <c r="AT51" s="57"/>
      <c r="AU51" s="33"/>
      <c r="AV51" s="39"/>
      <c r="AW51" s="11"/>
      <c r="AX51" s="6"/>
      <c r="AY51" s="39"/>
      <c r="AZ51" s="38"/>
      <c r="BA51" s="33">
        <v>125</v>
      </c>
      <c r="BB51" s="39">
        <v>495</v>
      </c>
      <c r="BC51" s="11">
        <f>+BB51/BA51</f>
        <v>3.96</v>
      </c>
      <c r="BD51" s="6">
        <v>294</v>
      </c>
      <c r="BE51" s="7">
        <v>1315</v>
      </c>
      <c r="BF51" s="11">
        <f t="shared" si="23"/>
        <v>4.4727891156462585</v>
      </c>
      <c r="BG51" s="6">
        <v>451</v>
      </c>
      <c r="BH51" s="28">
        <v>1872</v>
      </c>
      <c r="BI51" s="11">
        <f t="shared" si="15"/>
        <v>4.1507760532150773</v>
      </c>
    </row>
    <row r="52" spans="2:61">
      <c r="C52" s="18" t="s">
        <v>151</v>
      </c>
      <c r="D52" s="28" t="s">
        <v>152</v>
      </c>
      <c r="E52" s="10">
        <v>5</v>
      </c>
      <c r="F52" s="10" t="s">
        <v>24</v>
      </c>
      <c r="G52" s="10" t="s">
        <v>68</v>
      </c>
      <c r="H52" s="10">
        <v>28</v>
      </c>
      <c r="I52" s="137"/>
      <c r="J52" s="138"/>
      <c r="K52" s="161"/>
      <c r="L52" s="18">
        <f t="shared" si="18"/>
        <v>893</v>
      </c>
      <c r="M52" s="7">
        <f t="shared" si="19"/>
        <v>3613</v>
      </c>
      <c r="N52" s="175">
        <f t="shared" si="20"/>
        <v>4.045912653975364</v>
      </c>
      <c r="O52" s="28">
        <v>358</v>
      </c>
      <c r="P52" s="28">
        <v>1464</v>
      </c>
      <c r="Q52" s="11">
        <f>+P52/O52</f>
        <v>4.0893854748603351</v>
      </c>
      <c r="R52" s="6">
        <v>535</v>
      </c>
      <c r="S52" s="28">
        <v>2149</v>
      </c>
      <c r="T52" s="11">
        <f>+S52/R52</f>
        <v>4.0168224299065418</v>
      </c>
      <c r="AL52" s="7"/>
      <c r="AM52" s="26"/>
      <c r="AN52" s="38"/>
      <c r="AO52" s="33"/>
      <c r="AP52" s="39"/>
      <c r="AQ52" s="11"/>
      <c r="AR52" s="51"/>
      <c r="AS52" s="51"/>
      <c r="AT52" s="57"/>
      <c r="AU52" s="33"/>
      <c r="AV52" s="39"/>
      <c r="AW52" s="11"/>
      <c r="AX52" s="6"/>
      <c r="AY52" s="39"/>
      <c r="AZ52" s="38"/>
      <c r="BA52" s="33"/>
      <c r="BB52" s="39"/>
      <c r="BC52" s="11"/>
      <c r="BD52" s="6"/>
      <c r="BE52" s="7"/>
      <c r="BF52" s="11"/>
      <c r="BG52" s="6"/>
      <c r="BH52" s="28"/>
      <c r="BI52" s="11"/>
    </row>
    <row r="53" spans="2:61">
      <c r="C53" s="18"/>
      <c r="D53" s="28"/>
      <c r="E53" s="10"/>
      <c r="F53" s="10"/>
      <c r="G53" s="10"/>
      <c r="H53" s="10"/>
      <c r="I53" s="137"/>
      <c r="J53" s="138"/>
      <c r="K53" s="161"/>
      <c r="L53" s="18"/>
      <c r="M53" s="7"/>
      <c r="N53" s="175"/>
      <c r="O53" s="7"/>
      <c r="P53" s="7"/>
      <c r="Q53" s="11"/>
      <c r="R53" s="6"/>
      <c r="S53" s="7"/>
      <c r="T53" s="11"/>
      <c r="U53" t="s">
        <v>107</v>
      </c>
      <c r="AL53" s="7"/>
      <c r="AM53" s="26"/>
      <c r="AN53" s="38"/>
      <c r="AO53" s="33"/>
      <c r="AP53" s="39"/>
      <c r="AQ53" s="11"/>
      <c r="AR53" s="51"/>
      <c r="AS53" s="51"/>
      <c r="AT53" s="57"/>
      <c r="AU53" s="33"/>
      <c r="AV53" s="39"/>
      <c r="AW53" s="11"/>
      <c r="AX53" s="6"/>
      <c r="AY53" s="39"/>
      <c r="AZ53" s="38"/>
      <c r="BA53" s="33"/>
      <c r="BB53" s="39"/>
      <c r="BC53" s="11"/>
      <c r="BD53" s="6"/>
      <c r="BE53" s="7"/>
      <c r="BF53" s="11"/>
      <c r="BG53" s="6"/>
      <c r="BH53" s="7"/>
      <c r="BI53" s="11"/>
    </row>
    <row r="54" spans="2:61">
      <c r="C54" s="32" t="s">
        <v>37</v>
      </c>
      <c r="D54" s="7"/>
      <c r="E54" s="7"/>
      <c r="F54" s="10"/>
      <c r="G54" s="10"/>
      <c r="H54" s="10"/>
      <c r="I54" s="137"/>
      <c r="J54" s="138"/>
      <c r="K54" s="161"/>
      <c r="L54" s="18"/>
      <c r="M54" s="7"/>
      <c r="N54" s="175"/>
      <c r="O54" s="7"/>
      <c r="P54" s="7"/>
      <c r="Q54" s="11"/>
      <c r="R54" s="6"/>
      <c r="S54" s="7"/>
      <c r="T54" s="11"/>
      <c r="AL54" s="7"/>
      <c r="AM54" s="26"/>
      <c r="AN54" s="38"/>
      <c r="AO54" s="33"/>
      <c r="AP54" s="39"/>
      <c r="AQ54" s="11"/>
      <c r="AR54" s="51"/>
      <c r="AS54" s="51"/>
      <c r="AT54" s="57"/>
      <c r="AU54" s="33"/>
      <c r="AV54" s="39"/>
      <c r="AW54" s="11"/>
      <c r="AX54" s="6"/>
      <c r="AY54" s="39"/>
      <c r="AZ54" s="38"/>
      <c r="BA54" s="33"/>
      <c r="BB54" s="39"/>
      <c r="BC54" s="11"/>
      <c r="BD54" s="6"/>
      <c r="BE54" s="7"/>
      <c r="BF54" s="11"/>
      <c r="BG54" s="6"/>
      <c r="BH54" s="7"/>
      <c r="BI54" s="11"/>
    </row>
    <row r="55" spans="2:61">
      <c r="C55" s="18" t="s">
        <v>88</v>
      </c>
      <c r="D55" s="28" t="s">
        <v>23</v>
      </c>
      <c r="E55" s="10">
        <v>7.5</v>
      </c>
      <c r="F55" s="10" t="s">
        <v>48</v>
      </c>
      <c r="G55" s="10"/>
      <c r="H55" s="10"/>
      <c r="I55" s="111">
        <f t="shared" ref="I55:J60" si="24">+SUM(AL55,AO55,AR55,AU55,AX55,BA55,BD55,BG55)</f>
        <v>1202</v>
      </c>
      <c r="J55" s="112">
        <f t="shared" si="24"/>
        <v>3786</v>
      </c>
      <c r="K55" s="162">
        <f t="shared" si="3"/>
        <v>3.1497504159733776</v>
      </c>
      <c r="L55" s="18">
        <f t="shared" si="18"/>
        <v>244</v>
      </c>
      <c r="M55" s="7">
        <f t="shared" si="19"/>
        <v>735</v>
      </c>
      <c r="N55" s="175">
        <f t="shared" si="20"/>
        <v>3.012295081967213</v>
      </c>
      <c r="O55" s="7">
        <v>131</v>
      </c>
      <c r="P55" s="7">
        <v>409</v>
      </c>
      <c r="Q55" s="11">
        <f t="shared" si="21"/>
        <v>3.1221374045801529</v>
      </c>
      <c r="R55" s="6">
        <v>113</v>
      </c>
      <c r="S55" s="28">
        <v>326</v>
      </c>
      <c r="T55" s="11">
        <f t="shared" si="8"/>
        <v>2.8849557522123894</v>
      </c>
      <c r="AL55" s="7">
        <v>157</v>
      </c>
      <c r="AM55" s="26">
        <v>435</v>
      </c>
      <c r="AN55" s="38">
        <f t="shared" ref="AN55:AN56" si="25">+AM55/AL55</f>
        <v>2.7707006369426752</v>
      </c>
      <c r="AO55" s="33">
        <v>128</v>
      </c>
      <c r="AP55" s="39">
        <v>383</v>
      </c>
      <c r="AQ55" s="11">
        <f t="shared" si="10"/>
        <v>2.9921875</v>
      </c>
      <c r="AR55" s="51">
        <v>125</v>
      </c>
      <c r="AS55" s="51">
        <v>391</v>
      </c>
      <c r="AT55" s="57">
        <f t="shared" si="11"/>
        <v>3.1280000000000001</v>
      </c>
      <c r="AU55" s="33">
        <v>115</v>
      </c>
      <c r="AV55" s="39">
        <v>354</v>
      </c>
      <c r="AW55" s="11">
        <f t="shared" si="16"/>
        <v>3.0782608695652174</v>
      </c>
      <c r="AX55" s="6">
        <v>327</v>
      </c>
      <c r="AY55" s="39">
        <v>1108</v>
      </c>
      <c r="AZ55" s="38">
        <f t="shared" si="12"/>
        <v>3.3883792048929662</v>
      </c>
      <c r="BA55" s="33">
        <v>97</v>
      </c>
      <c r="BB55" s="39">
        <v>322</v>
      </c>
      <c r="BC55" s="11">
        <f t="shared" si="13"/>
        <v>3.3195876288659796</v>
      </c>
      <c r="BD55" s="6">
        <v>113</v>
      </c>
      <c r="BE55" s="7">
        <v>370</v>
      </c>
      <c r="BF55" s="11">
        <f t="shared" si="23"/>
        <v>3.2743362831858409</v>
      </c>
      <c r="BG55" s="6">
        <v>140</v>
      </c>
      <c r="BH55" s="28">
        <v>423</v>
      </c>
      <c r="BI55" s="11">
        <f t="shared" si="15"/>
        <v>3.0214285714285714</v>
      </c>
    </row>
    <row r="56" spans="2:61">
      <c r="C56" s="18" t="s">
        <v>61</v>
      </c>
      <c r="D56" s="28" t="s">
        <v>33</v>
      </c>
      <c r="E56" s="10">
        <v>8</v>
      </c>
      <c r="F56" s="10" t="s">
        <v>48</v>
      </c>
      <c r="G56" s="10"/>
      <c r="H56" s="10"/>
      <c r="I56" s="111">
        <f t="shared" si="24"/>
        <v>371</v>
      </c>
      <c r="J56" s="112">
        <f t="shared" si="24"/>
        <v>985</v>
      </c>
      <c r="K56" s="162">
        <f t="shared" si="3"/>
        <v>2.6549865229110514</v>
      </c>
      <c r="L56" s="18">
        <f t="shared" si="18"/>
        <v>189</v>
      </c>
      <c r="M56" s="7">
        <f t="shared" si="19"/>
        <v>447</v>
      </c>
      <c r="N56" s="175">
        <f t="shared" si="20"/>
        <v>2.3650793650793651</v>
      </c>
      <c r="O56" s="7">
        <v>127</v>
      </c>
      <c r="P56" s="7">
        <v>310</v>
      </c>
      <c r="Q56" s="11">
        <f t="shared" si="21"/>
        <v>2.4409448818897639</v>
      </c>
      <c r="R56" s="6">
        <v>62</v>
      </c>
      <c r="S56" s="28">
        <v>137</v>
      </c>
      <c r="T56" s="11">
        <f t="shared" si="8"/>
        <v>2.2096774193548385</v>
      </c>
      <c r="AL56" s="7">
        <v>68</v>
      </c>
      <c r="AM56" s="26">
        <v>188</v>
      </c>
      <c r="AN56" s="38">
        <f t="shared" si="25"/>
        <v>2.7647058823529411</v>
      </c>
      <c r="AO56" s="33">
        <v>70</v>
      </c>
      <c r="AP56" s="39">
        <v>171</v>
      </c>
      <c r="AQ56" s="11">
        <f t="shared" si="10"/>
        <v>2.4428571428571431</v>
      </c>
      <c r="AR56" s="51">
        <v>17</v>
      </c>
      <c r="AS56" s="51">
        <v>45</v>
      </c>
      <c r="AT56" s="57">
        <f t="shared" si="11"/>
        <v>2.6470588235294117</v>
      </c>
      <c r="AU56" s="33">
        <v>6</v>
      </c>
      <c r="AV56" s="39">
        <v>15</v>
      </c>
      <c r="AW56" s="11">
        <f t="shared" si="16"/>
        <v>2.5</v>
      </c>
      <c r="AX56" s="6">
        <v>14</v>
      </c>
      <c r="AY56" s="39">
        <v>45</v>
      </c>
      <c r="AZ56" s="38">
        <f t="shared" si="12"/>
        <v>3.2142857142857144</v>
      </c>
      <c r="BA56" s="33">
        <v>32</v>
      </c>
      <c r="BB56" s="39">
        <v>102</v>
      </c>
      <c r="BC56" s="11">
        <f t="shared" si="13"/>
        <v>3.1875</v>
      </c>
      <c r="BD56" s="6">
        <v>73</v>
      </c>
      <c r="BE56" s="7">
        <v>204</v>
      </c>
      <c r="BF56" s="11">
        <f t="shared" si="23"/>
        <v>2.7945205479452055</v>
      </c>
      <c r="BG56" s="6">
        <v>91</v>
      </c>
      <c r="BH56" s="28">
        <v>215</v>
      </c>
      <c r="BI56" s="11">
        <f t="shared" si="15"/>
        <v>2.3626373626373627</v>
      </c>
    </row>
    <row r="57" spans="2:61">
      <c r="C57" s="18" t="s">
        <v>84</v>
      </c>
      <c r="D57" s="28" t="s">
        <v>33</v>
      </c>
      <c r="E57" s="10">
        <v>8</v>
      </c>
      <c r="F57" s="10" t="s">
        <v>48</v>
      </c>
      <c r="G57" s="7"/>
      <c r="H57" s="7"/>
      <c r="I57" s="137">
        <f t="shared" si="24"/>
        <v>458</v>
      </c>
      <c r="J57" s="138">
        <f t="shared" si="24"/>
        <v>1036</v>
      </c>
      <c r="K57" s="161">
        <f t="shared" si="3"/>
        <v>2.2620087336244543</v>
      </c>
      <c r="L57" s="18">
        <f t="shared" si="18"/>
        <v>135</v>
      </c>
      <c r="M57" s="7">
        <f t="shared" si="19"/>
        <v>289</v>
      </c>
      <c r="N57" s="175">
        <f t="shared" si="20"/>
        <v>2.1407407407407408</v>
      </c>
      <c r="O57" s="7">
        <v>60</v>
      </c>
      <c r="P57" s="7">
        <v>129</v>
      </c>
      <c r="Q57" s="11">
        <f t="shared" si="21"/>
        <v>2.15</v>
      </c>
      <c r="R57" s="6">
        <v>75</v>
      </c>
      <c r="S57" s="28">
        <v>160</v>
      </c>
      <c r="T57" s="11">
        <f t="shared" si="8"/>
        <v>2.1333333333333333</v>
      </c>
      <c r="AL57" s="7"/>
      <c r="AM57" s="7"/>
      <c r="AN57" s="38"/>
      <c r="AO57" s="33">
        <v>67</v>
      </c>
      <c r="AP57" s="39">
        <v>140</v>
      </c>
      <c r="AQ57" s="11">
        <f t="shared" si="10"/>
        <v>2.08955223880597</v>
      </c>
      <c r="AR57" s="51">
        <v>81</v>
      </c>
      <c r="AS57" s="51">
        <v>197</v>
      </c>
      <c r="AT57" s="57">
        <f t="shared" si="11"/>
        <v>2.4320987654320989</v>
      </c>
      <c r="AU57" s="33">
        <v>75</v>
      </c>
      <c r="AV57" s="39">
        <v>169</v>
      </c>
      <c r="AW57" s="11">
        <f t="shared" si="16"/>
        <v>2.2533333333333334</v>
      </c>
      <c r="AX57" s="6">
        <v>29</v>
      </c>
      <c r="AY57" s="39">
        <v>76</v>
      </c>
      <c r="AZ57" s="38">
        <f t="shared" si="12"/>
        <v>2.6206896551724137</v>
      </c>
      <c r="BA57" s="33">
        <v>64</v>
      </c>
      <c r="BB57" s="39">
        <v>146</v>
      </c>
      <c r="BC57" s="11">
        <f t="shared" si="13"/>
        <v>2.28125</v>
      </c>
      <c r="BD57" s="6">
        <v>68</v>
      </c>
      <c r="BE57" s="7">
        <v>146</v>
      </c>
      <c r="BF57" s="11">
        <f t="shared" si="23"/>
        <v>2.1470588235294117</v>
      </c>
      <c r="BG57" s="6">
        <v>74</v>
      </c>
      <c r="BH57" s="28">
        <v>162</v>
      </c>
      <c r="BI57" s="11">
        <f t="shared" si="15"/>
        <v>2.189189189189189</v>
      </c>
    </row>
    <row r="58" spans="2:61">
      <c r="C58" s="18" t="s">
        <v>55</v>
      </c>
      <c r="D58" s="7" t="s">
        <v>58</v>
      </c>
      <c r="E58" s="7" t="s">
        <v>60</v>
      </c>
      <c r="F58" s="10" t="s">
        <v>15</v>
      </c>
      <c r="G58" s="7"/>
      <c r="H58" s="7"/>
      <c r="I58" s="137">
        <f t="shared" si="24"/>
        <v>586</v>
      </c>
      <c r="J58" s="138">
        <f t="shared" si="24"/>
        <v>1590</v>
      </c>
      <c r="K58" s="161">
        <f t="shared" si="3"/>
        <v>2.7133105802047783</v>
      </c>
      <c r="L58" s="18">
        <f t="shared" si="18"/>
        <v>71</v>
      </c>
      <c r="M58" s="7">
        <f t="shared" si="19"/>
        <v>169</v>
      </c>
      <c r="N58" s="175">
        <f t="shared" si="20"/>
        <v>2.380281690140845</v>
      </c>
      <c r="O58" s="7">
        <v>71</v>
      </c>
      <c r="P58" s="7">
        <v>169</v>
      </c>
      <c r="Q58" s="11">
        <f t="shared" si="21"/>
        <v>2.380281690140845</v>
      </c>
      <c r="R58" s="6"/>
      <c r="S58" s="7"/>
      <c r="T58" s="11" t="e">
        <f t="shared" si="8"/>
        <v>#DIV/0!</v>
      </c>
      <c r="AL58" s="7"/>
      <c r="AM58" s="7"/>
      <c r="AN58" s="7"/>
      <c r="AO58" s="6"/>
      <c r="AP58" s="7"/>
      <c r="AQ58" s="8"/>
      <c r="AR58" s="39"/>
      <c r="AS58" s="39"/>
      <c r="AT58" s="7"/>
      <c r="AU58" s="6">
        <v>67</v>
      </c>
      <c r="AV58" s="7">
        <v>219</v>
      </c>
      <c r="AW58" s="11">
        <f t="shared" si="16"/>
        <v>3.2686567164179103</v>
      </c>
      <c r="AX58" s="6">
        <v>318</v>
      </c>
      <c r="AY58" s="39">
        <v>828</v>
      </c>
      <c r="AZ58" s="38">
        <f t="shared" si="12"/>
        <v>2.6037735849056602</v>
      </c>
      <c r="BA58" s="33">
        <v>66</v>
      </c>
      <c r="BB58" s="39">
        <v>176</v>
      </c>
      <c r="BC58" s="11">
        <f t="shared" si="13"/>
        <v>2.6666666666666665</v>
      </c>
      <c r="BD58" s="6">
        <v>71</v>
      </c>
      <c r="BE58" s="28">
        <v>199</v>
      </c>
      <c r="BF58" s="11">
        <f t="shared" si="23"/>
        <v>2.8028169014084505</v>
      </c>
      <c r="BG58" s="6">
        <v>64</v>
      </c>
      <c r="BH58" s="28">
        <v>168</v>
      </c>
      <c r="BI58" s="11">
        <f t="shared" si="15"/>
        <v>2.625</v>
      </c>
    </row>
    <row r="59" spans="2:61">
      <c r="C59" s="37" t="s">
        <v>137</v>
      </c>
      <c r="D59" s="28" t="s">
        <v>23</v>
      </c>
      <c r="E59" s="26">
        <v>7.5</v>
      </c>
      <c r="F59" s="26" t="s">
        <v>48</v>
      </c>
      <c r="G59" s="7"/>
      <c r="H59" s="7"/>
      <c r="I59" s="137">
        <f t="shared" si="24"/>
        <v>176</v>
      </c>
      <c r="J59" s="138">
        <f t="shared" si="24"/>
        <v>307</v>
      </c>
      <c r="K59" s="161">
        <f t="shared" si="3"/>
        <v>1.7443181818181819</v>
      </c>
      <c r="L59" s="18">
        <f t="shared" si="18"/>
        <v>106</v>
      </c>
      <c r="M59" s="7">
        <f t="shared" si="19"/>
        <v>206</v>
      </c>
      <c r="N59" s="175">
        <f t="shared" si="20"/>
        <v>1.9433962264150944</v>
      </c>
      <c r="O59" s="7">
        <v>54</v>
      </c>
      <c r="P59" s="7">
        <v>105</v>
      </c>
      <c r="Q59" s="11">
        <f t="shared" si="21"/>
        <v>1.9444444444444444</v>
      </c>
      <c r="R59" s="6">
        <v>52</v>
      </c>
      <c r="S59" s="28">
        <v>101</v>
      </c>
      <c r="T59" s="11">
        <f t="shared" si="8"/>
        <v>1.9423076923076923</v>
      </c>
      <c r="AL59" s="7"/>
      <c r="AM59" s="7"/>
      <c r="AN59" s="7"/>
      <c r="AO59" s="6"/>
      <c r="AP59" s="7"/>
      <c r="AQ59" s="8"/>
      <c r="AR59" s="39"/>
      <c r="AS59" s="39"/>
      <c r="AT59" s="7"/>
      <c r="AU59" s="6"/>
      <c r="AV59" s="7"/>
      <c r="AW59" s="38"/>
      <c r="AX59" s="6"/>
      <c r="AY59" s="39"/>
      <c r="AZ59" s="38"/>
      <c r="BA59" s="33"/>
      <c r="BB59" s="39"/>
      <c r="BC59" s="11"/>
      <c r="BD59" s="6">
        <v>84</v>
      </c>
      <c r="BE59" s="7">
        <v>143</v>
      </c>
      <c r="BF59" s="11">
        <f t="shared" si="23"/>
        <v>1.7023809523809523</v>
      </c>
      <c r="BG59" s="6">
        <v>92</v>
      </c>
      <c r="BH59" s="28">
        <v>164</v>
      </c>
      <c r="BI59" s="11">
        <f t="shared" si="15"/>
        <v>1.7826086956521738</v>
      </c>
    </row>
    <row r="60" spans="2:61" ht="16" thickBot="1">
      <c r="C60" s="67" t="s">
        <v>100</v>
      </c>
      <c r="D60" s="68" t="s">
        <v>33</v>
      </c>
      <c r="E60" s="69">
        <v>11.2</v>
      </c>
      <c r="F60" s="23" t="s">
        <v>48</v>
      </c>
      <c r="G60" s="19"/>
      <c r="H60" s="7"/>
      <c r="I60" s="137">
        <f t="shared" si="24"/>
        <v>229</v>
      </c>
      <c r="J60" s="138">
        <f t="shared" si="24"/>
        <v>594</v>
      </c>
      <c r="K60" s="161">
        <f t="shared" si="3"/>
        <v>2.5938864628820961</v>
      </c>
      <c r="L60" s="18">
        <f t="shared" si="18"/>
        <v>156</v>
      </c>
      <c r="M60" s="7">
        <f t="shared" si="19"/>
        <v>393</v>
      </c>
      <c r="N60" s="175">
        <f t="shared" si="20"/>
        <v>2.5192307692307692</v>
      </c>
      <c r="O60" s="28">
        <v>70</v>
      </c>
      <c r="P60" s="28">
        <v>182</v>
      </c>
      <c r="Q60" s="11">
        <f t="shared" si="21"/>
        <v>2.6</v>
      </c>
      <c r="R60" s="6">
        <v>86</v>
      </c>
      <c r="S60" s="28">
        <v>211</v>
      </c>
      <c r="T60" s="11">
        <f t="shared" si="8"/>
        <v>2.4534883720930232</v>
      </c>
      <c r="AL60" s="12"/>
      <c r="AM60" s="12"/>
      <c r="AN60" s="12"/>
      <c r="AO60" s="65"/>
      <c r="AP60" s="12"/>
      <c r="AQ60" s="13"/>
      <c r="AR60" s="39"/>
      <c r="AS60" s="39"/>
      <c r="AT60" s="7"/>
      <c r="AU60" s="6"/>
      <c r="AV60" s="7"/>
      <c r="AW60" s="38"/>
      <c r="AX60" s="6">
        <v>49</v>
      </c>
      <c r="AY60" s="39">
        <v>130</v>
      </c>
      <c r="AZ60" s="38">
        <f t="shared" si="12"/>
        <v>2.6530612244897958</v>
      </c>
      <c r="BA60" s="87">
        <v>45</v>
      </c>
      <c r="BB60" s="88">
        <v>130</v>
      </c>
      <c r="BC60" s="71">
        <f t="shared" si="13"/>
        <v>2.8888888888888888</v>
      </c>
      <c r="BD60" s="6">
        <v>64</v>
      </c>
      <c r="BE60" s="7">
        <v>162</v>
      </c>
      <c r="BF60" s="11">
        <f t="shared" si="23"/>
        <v>2.53125</v>
      </c>
      <c r="BG60" s="6">
        <v>71</v>
      </c>
      <c r="BH60" s="28">
        <v>172</v>
      </c>
      <c r="BI60" s="11">
        <f t="shared" si="15"/>
        <v>2.4225352112676055</v>
      </c>
    </row>
    <row r="61" spans="2:61" ht="16" thickBot="1">
      <c r="B61" s="63"/>
      <c r="C61" s="66"/>
      <c r="D61" s="66"/>
      <c r="E61" s="66" t="s">
        <v>104</v>
      </c>
      <c r="F61" s="67"/>
      <c r="I61" s="141">
        <f>SUM(I45:I60)</f>
        <v>58756</v>
      </c>
      <c r="J61" s="142">
        <f>SUM(J45:J60)</f>
        <v>235250</v>
      </c>
      <c r="K61" s="159"/>
      <c r="L61" s="43">
        <f>SUM(L45:L60)</f>
        <v>31882</v>
      </c>
      <c r="M61" s="44">
        <f>SUM(M45:M60)</f>
        <v>120633</v>
      </c>
      <c r="N61" s="62">
        <f t="shared" si="20"/>
        <v>3.7837337682704977</v>
      </c>
      <c r="O61" s="43">
        <f>SUM(O45:O60)</f>
        <v>15072</v>
      </c>
      <c r="P61" s="44">
        <f>SUM(P45:P60)</f>
        <v>62050</v>
      </c>
      <c r="Q61" s="60">
        <f t="shared" si="21"/>
        <v>4.1169055201698512</v>
      </c>
      <c r="R61" s="43">
        <f>SUM(R45:R60)</f>
        <v>16810</v>
      </c>
      <c r="S61" s="44">
        <f>SUM(S45:S60)</f>
        <v>58583</v>
      </c>
      <c r="T61" s="60">
        <f t="shared" si="8"/>
        <v>3.4850089232599641</v>
      </c>
      <c r="AL61" s="81">
        <f>SUM(AL45:AL58)</f>
        <v>10798</v>
      </c>
      <c r="AM61" s="55">
        <f>SUM(AM45:AM58)</f>
        <v>38432</v>
      </c>
      <c r="AN61" s="63"/>
      <c r="AO61" s="129">
        <f>SUM(AO45:AO58)</f>
        <v>8201</v>
      </c>
      <c r="AP61" s="88">
        <f>SUM(AP45:AP58)</f>
        <v>32577</v>
      </c>
      <c r="AQ61" s="130"/>
      <c r="AR61" s="81">
        <f>SUM(AR45:AR58)</f>
        <v>5139</v>
      </c>
      <c r="AS61" s="55">
        <f>SUM(AS45:AS58)</f>
        <v>22816</v>
      </c>
      <c r="AT61" s="56"/>
      <c r="AU61" s="61">
        <f>SUM(AU45:AU58)</f>
        <v>3289</v>
      </c>
      <c r="AV61" s="55">
        <f>SUM(AV45:AV58)</f>
        <v>13421</v>
      </c>
      <c r="AW61" s="58"/>
      <c r="AX61" s="59">
        <f>SUM(AX45:AX60)</f>
        <v>3753</v>
      </c>
      <c r="AY61" s="55">
        <f>SUM(AY45:AY60)</f>
        <v>13196</v>
      </c>
      <c r="AZ61" s="60"/>
      <c r="BA61" s="87">
        <f>SUM(BA45:BA60)</f>
        <v>3232</v>
      </c>
      <c r="BB61" s="88">
        <f>SUM(BB45:BB60)</f>
        <v>14985</v>
      </c>
      <c r="BC61" s="71"/>
      <c r="BD61" s="43">
        <f>SUM(BD45:BD60)</f>
        <v>9843</v>
      </c>
      <c r="BE61" s="44">
        <f>SUM(BE45:BE60)</f>
        <v>42580</v>
      </c>
      <c r="BF61" s="44"/>
      <c r="BG61" s="43">
        <f>SUM(BG45:BG60)</f>
        <v>14501</v>
      </c>
      <c r="BH61" s="44">
        <f>SUM(BH45:BH60)</f>
        <v>57243</v>
      </c>
      <c r="BI61" s="98"/>
    </row>
    <row r="62" spans="2:61">
      <c r="O62" s="64"/>
      <c r="P62" s="64"/>
      <c r="Q62" s="39"/>
      <c r="Y62" s="31"/>
      <c r="AG62" t="s">
        <v>107</v>
      </c>
    </row>
    <row r="64" spans="2:61">
      <c r="C64" s="30" t="s">
        <v>34</v>
      </c>
      <c r="J64" s="31">
        <f>+J61/8.8</f>
        <v>26732.954545454544</v>
      </c>
      <c r="K64" t="s">
        <v>28</v>
      </c>
    </row>
    <row r="65" spans="3:40">
      <c r="C65" t="s">
        <v>122</v>
      </c>
      <c r="J65" s="128">
        <f>+J64*1.78</f>
        <v>47584.659090909088</v>
      </c>
      <c r="K65" t="s">
        <v>59</v>
      </c>
    </row>
    <row r="67" spans="3:40">
      <c r="C67" t="s">
        <v>124</v>
      </c>
    </row>
    <row r="68" spans="3:40">
      <c r="C68" t="s">
        <v>123</v>
      </c>
    </row>
    <row r="69" spans="3:40">
      <c r="C69" t="s">
        <v>128</v>
      </c>
    </row>
    <row r="70" spans="3:40">
      <c r="C70" t="s">
        <v>129</v>
      </c>
    </row>
    <row r="71" spans="3:40">
      <c r="C71" t="s">
        <v>130</v>
      </c>
    </row>
    <row r="72" spans="3:40">
      <c r="C72" t="s">
        <v>125</v>
      </c>
    </row>
    <row r="73" spans="3:40">
      <c r="C73" t="s">
        <v>126</v>
      </c>
    </row>
    <row r="74" spans="3:40">
      <c r="C74" t="s">
        <v>127</v>
      </c>
      <c r="AM74" s="10"/>
      <c r="AN74" s="11"/>
    </row>
    <row r="75" spans="3:40">
      <c r="C75" t="s">
        <v>131</v>
      </c>
      <c r="F75" s="7"/>
      <c r="G75" s="7"/>
      <c r="H75" s="7"/>
      <c r="I75" s="7"/>
      <c r="J75" s="7"/>
      <c r="K75" s="7"/>
      <c r="AM75" s="10"/>
      <c r="AN75" s="11"/>
    </row>
    <row r="76" spans="3:40">
      <c r="C76" s="7" t="s">
        <v>132</v>
      </c>
      <c r="D76" s="7"/>
      <c r="E76" s="7"/>
      <c r="F76" s="7"/>
      <c r="G76" s="7"/>
      <c r="H76" s="7"/>
      <c r="I76" s="7"/>
      <c r="J76" s="7"/>
      <c r="K76" s="7"/>
      <c r="AM76" s="10"/>
      <c r="AN76" s="11"/>
    </row>
    <row r="77" spans="3:40">
      <c r="C77" t="s">
        <v>94</v>
      </c>
      <c r="D77" s="7"/>
      <c r="E77" s="7"/>
      <c r="F77" s="7"/>
      <c r="G77" s="7"/>
      <c r="H77" s="7"/>
      <c r="I77" s="7"/>
      <c r="J77" s="7"/>
      <c r="K77" s="7"/>
      <c r="AM77" s="10"/>
      <c r="AN77" s="11"/>
    </row>
    <row r="78" spans="3:40">
      <c r="AM78" s="10"/>
      <c r="AN78" s="11"/>
    </row>
    <row r="79" spans="3:40">
      <c r="AM79" s="10"/>
      <c r="AN79" s="11"/>
    </row>
    <row r="80" spans="3:40">
      <c r="AM80" s="10"/>
      <c r="AN80" s="11"/>
    </row>
    <row r="81" spans="39:40">
      <c r="AM81" s="10"/>
      <c r="AN81" s="11"/>
    </row>
    <row r="82" spans="39:40">
      <c r="AM82" s="10"/>
      <c r="AN82" s="11"/>
    </row>
    <row r="83" spans="39:40">
      <c r="AM83" s="10"/>
      <c r="AN83" s="11"/>
    </row>
    <row r="84" spans="39:40">
      <c r="AM84" s="10"/>
      <c r="AN84" s="11"/>
    </row>
    <row r="85" spans="39:40">
      <c r="AM85" s="26"/>
      <c r="AN85" s="11"/>
    </row>
    <row r="86" spans="39:40">
      <c r="AM86" s="10"/>
      <c r="AN86" s="11"/>
    </row>
    <row r="87" spans="39:40">
      <c r="AM87" s="10"/>
      <c r="AN87" s="11"/>
    </row>
    <row r="88" spans="39:40">
      <c r="AM88" s="10"/>
      <c r="AN88" s="11"/>
    </row>
    <row r="89" spans="39:40">
      <c r="AM89" s="10"/>
      <c r="AN89" s="11"/>
    </row>
    <row r="90" spans="39:40">
      <c r="AM90" s="10"/>
      <c r="AN90" s="11"/>
    </row>
    <row r="91" spans="39:40">
      <c r="AM91" s="10"/>
      <c r="AN91" s="11"/>
    </row>
    <row r="92" spans="39:40">
      <c r="AM92" s="10"/>
      <c r="AN92" s="11"/>
    </row>
    <row r="93" spans="39:40">
      <c r="AM93" s="10"/>
      <c r="AN93" s="11"/>
    </row>
    <row r="94" spans="39:40">
      <c r="AM94" s="10"/>
      <c r="AN94" s="11"/>
    </row>
    <row r="95" spans="39:40">
      <c r="AM95" s="10"/>
      <c r="AN95" s="11"/>
    </row>
    <row r="96" spans="39:40">
      <c r="AM96" s="26"/>
      <c r="AN96" s="11"/>
    </row>
    <row r="97" spans="39:40">
      <c r="AM97" s="10"/>
      <c r="AN97" s="11"/>
    </row>
    <row r="98" spans="39:40">
      <c r="AM98" s="10"/>
      <c r="AN98" s="11"/>
    </row>
    <row r="99" spans="39:40">
      <c r="AM99" s="10"/>
      <c r="AN99" s="11"/>
    </row>
  </sheetData>
  <pageMargins left="0.75" right="0.75" top="1" bottom="1" header="0.5" footer="0.5"/>
  <pageSetup paperSize="0" scale="160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Monitoring okt2016-sept2017</vt:lpstr>
      <vt:lpstr>monitoring 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Hetty</dc:creator>
  <cp:lastModifiedBy>Hetty</cp:lastModifiedBy>
  <cp:lastPrinted>2017-02-01T09:00:42Z</cp:lastPrinted>
  <dcterms:created xsi:type="dcterms:W3CDTF">2016-11-01T12:21:30Z</dcterms:created>
  <dcterms:modified xsi:type="dcterms:W3CDTF">2018-03-03T08:51:32Z</dcterms:modified>
</cp:coreProperties>
</file>